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sley/Documents/"/>
    </mc:Choice>
  </mc:AlternateContent>
  <xr:revisionPtr revIDLastSave="0" documentId="8_{0072C824-B408-1041-A50E-BB71B44DEE8A}" xr6:coauthVersionLast="47" xr6:coauthVersionMax="47" xr10:uidLastSave="{00000000-0000-0000-0000-000000000000}"/>
  <bookViews>
    <workbookView xWindow="0" yWindow="460" windowWidth="28800" windowHeight="16280" xr2:uid="{00000000-000D-0000-FFFF-FFFF00000000}"/>
  </bookViews>
  <sheets>
    <sheet name="budget vs actual" sheetId="2" r:id="rId1"/>
    <sheet name="bank activit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60" i="1" s="1"/>
  <c r="G61" i="1" s="1"/>
  <c r="G62" i="1" s="1"/>
  <c r="AN61" i="1"/>
  <c r="M60" i="1"/>
  <c r="I59" i="1"/>
  <c r="H25" i="2"/>
  <c r="V58" i="1"/>
  <c r="P57" i="1"/>
  <c r="M56" i="1"/>
  <c r="AN55" i="1"/>
  <c r="AN54" i="1"/>
  <c r="Y53" i="1"/>
  <c r="Z52" i="1"/>
  <c r="U50" i="1"/>
  <c r="V51" i="1"/>
  <c r="H26" i="2" s="1"/>
  <c r="S48" i="1"/>
  <c r="AN47" i="1"/>
  <c r="AN46" i="1"/>
  <c r="AF45" i="1"/>
  <c r="Y44" i="1"/>
  <c r="AN43" i="1"/>
  <c r="M40" i="1"/>
  <c r="O37" i="1"/>
  <c r="O36" i="1"/>
  <c r="AB42" i="1"/>
  <c r="AI41" i="1"/>
  <c r="AN39" i="1"/>
  <c r="AN35" i="1"/>
  <c r="I38" i="1"/>
  <c r="W34" i="1"/>
  <c r="W32" i="1"/>
  <c r="W31" i="1"/>
  <c r="W30" i="1"/>
  <c r="W29" i="1"/>
  <c r="W28" i="1"/>
  <c r="W27" i="1"/>
  <c r="W25" i="1"/>
  <c r="W24" i="1"/>
  <c r="W23" i="1"/>
  <c r="W22" i="1"/>
  <c r="W21" i="1"/>
  <c r="W20" i="1"/>
  <c r="W19" i="1"/>
  <c r="AR26" i="1"/>
  <c r="AR18" i="1"/>
  <c r="AR17" i="1"/>
  <c r="AR16" i="1"/>
  <c r="AR12" i="1"/>
  <c r="AR11" i="1"/>
  <c r="AQ32" i="1" l="1"/>
  <c r="AR32" i="1" s="1"/>
  <c r="AQ31" i="1"/>
  <c r="AR31" i="1" s="1"/>
  <c r="AQ30" i="1"/>
  <c r="AR30" i="1" s="1"/>
  <c r="AQ29" i="1"/>
  <c r="AR29" i="1" s="1"/>
  <c r="AQ27" i="1"/>
  <c r="AR27" i="1" s="1"/>
  <c r="AN33" i="1"/>
  <c r="AR33" i="1" s="1"/>
  <c r="AN28" i="1"/>
  <c r="AR28" i="1" s="1"/>
  <c r="AD34" i="1"/>
  <c r="AR34" i="1" s="1"/>
  <c r="S33" i="1"/>
  <c r="W33" i="1" s="1"/>
  <c r="X22" i="1"/>
  <c r="AR22" i="1" s="1"/>
  <c r="AN21" i="1"/>
  <c r="AR21" i="1" s="1"/>
  <c r="AN20" i="1"/>
  <c r="AR20" i="1" s="1"/>
  <c r="AN19" i="1"/>
  <c r="AR19" i="1" s="1"/>
  <c r="AN24" i="1"/>
  <c r="AR24" i="1" s="1"/>
  <c r="AF23" i="1"/>
  <c r="AR23" i="1" s="1"/>
  <c r="Y25" i="1"/>
  <c r="AR25" i="1" s="1"/>
  <c r="U26" i="1"/>
  <c r="W26" i="1" s="1"/>
  <c r="U18" i="1"/>
  <c r="W18" i="1" s="1"/>
  <c r="K17" i="1"/>
  <c r="W17" i="1" s="1"/>
  <c r="T16" i="1"/>
  <c r="W16" i="1" s="1"/>
  <c r="AC15" i="1"/>
  <c r="AR15" i="1" s="1"/>
  <c r="AG14" i="1"/>
  <c r="AR14" i="1" s="1"/>
  <c r="W14" i="1"/>
  <c r="W13" i="1"/>
  <c r="AF13" i="1"/>
  <c r="AR13" i="1" s="1"/>
  <c r="J28" i="2" l="1"/>
  <c r="I28" i="2"/>
  <c r="V12" i="1" l="1"/>
  <c r="H27" i="2" s="1"/>
  <c r="J11" i="1"/>
  <c r="W11" i="1" s="1"/>
  <c r="J10" i="1"/>
  <c r="H29" i="2"/>
  <c r="J29" i="2" s="1"/>
  <c r="I26" i="2"/>
  <c r="D53" i="2"/>
  <c r="D52" i="2"/>
  <c r="D51" i="2"/>
  <c r="D49" i="2"/>
  <c r="D48" i="2"/>
  <c r="D47" i="2"/>
  <c r="D46" i="2"/>
  <c r="D45" i="2"/>
  <c r="D44" i="2"/>
  <c r="D43" i="2"/>
  <c r="D42" i="2"/>
  <c r="D41" i="2"/>
  <c r="D40" i="2"/>
  <c r="D39" i="2"/>
  <c r="D38" i="2"/>
  <c r="Y9" i="1"/>
  <c r="AB8" i="1"/>
  <c r="W12" i="1" l="1"/>
  <c r="J27" i="2"/>
  <c r="I27" i="2"/>
  <c r="E37" i="2"/>
  <c r="J26" i="2"/>
  <c r="I29" i="2"/>
  <c r="AR10" i="1"/>
  <c r="W15" i="1"/>
  <c r="W10" i="1"/>
  <c r="F63" i="1" l="1"/>
  <c r="E63" i="1"/>
  <c r="I63" i="1" l="1"/>
  <c r="AM63" i="1" l="1"/>
  <c r="H53" i="2" s="1"/>
  <c r="J24" i="2"/>
  <c r="J53" i="2" l="1"/>
  <c r="W9" i="1"/>
  <c r="AR9" i="1"/>
  <c r="S63" i="1" l="1"/>
  <c r="H33" i="2" s="1"/>
  <c r="I33" i="2" l="1"/>
  <c r="J33" i="2"/>
  <c r="I24" i="2" l="1"/>
  <c r="T63" i="1" l="1"/>
  <c r="H16" i="2" s="1"/>
  <c r="R63" i="1"/>
  <c r="H15" i="2" s="1"/>
  <c r="U63" i="1"/>
  <c r="H17" i="2" s="1"/>
  <c r="L63" i="1"/>
  <c r="J63" i="1" l="1"/>
  <c r="J15" i="2"/>
  <c r="I15" i="2"/>
  <c r="AR8" i="1"/>
  <c r="W8" i="1"/>
  <c r="W62" i="1" l="1"/>
  <c r="O63" i="1" l="1"/>
  <c r="H12" i="2" s="1"/>
  <c r="I12" i="2" l="1"/>
  <c r="J12" i="2"/>
  <c r="AP63" i="1"/>
  <c r="AO63" i="1" l="1"/>
  <c r="H55" i="2" s="1"/>
  <c r="J55" i="2" l="1"/>
  <c r="AR7" i="1" l="1"/>
  <c r="AR62" i="1"/>
  <c r="X63" i="1"/>
  <c r="AK63" i="1"/>
  <c r="H51" i="2" s="1"/>
  <c r="J51" i="2" l="1"/>
  <c r="J50" i="2"/>
  <c r="P63" i="1" l="1"/>
  <c r="H13" i="2" s="1"/>
  <c r="N63" i="1"/>
  <c r="M63" i="1"/>
  <c r="I13" i="2" l="1"/>
  <c r="J13" i="2"/>
  <c r="Q63" i="1"/>
  <c r="K63" i="1"/>
  <c r="H8" i="2" s="1"/>
  <c r="H14" i="2" l="1"/>
  <c r="AN63" i="1"/>
  <c r="J14" i="2" l="1"/>
  <c r="I14" i="2"/>
  <c r="V63" i="1"/>
  <c r="J25" i="2" s="1"/>
  <c r="I25" i="2" l="1"/>
  <c r="AL63" i="1"/>
  <c r="AJ63" i="1"/>
  <c r="AI63" i="1"/>
  <c r="AH63" i="1"/>
  <c r="AG63" i="1"/>
  <c r="AF63" i="1"/>
  <c r="AE63" i="1"/>
  <c r="AD63" i="1"/>
  <c r="AC63" i="1"/>
  <c r="AA63" i="1"/>
  <c r="Z63" i="1"/>
  <c r="Y63" i="1"/>
  <c r="AQ63" i="1"/>
  <c r="H30" i="2" l="1"/>
  <c r="AB63" i="1"/>
  <c r="AR63" i="1" s="1"/>
  <c r="H46" i="2"/>
  <c r="J46" i="2" s="1"/>
  <c r="AR64" i="1" l="1"/>
  <c r="E57" i="2"/>
  <c r="W7" i="1" l="1"/>
  <c r="E30" i="2" l="1"/>
  <c r="J31" i="2" s="1"/>
  <c r="J30" i="2" l="1"/>
  <c r="G5" i="1" l="1"/>
  <c r="G6" i="1" s="1"/>
  <c r="G7" i="1" l="1"/>
  <c r="G8" i="1" s="1"/>
  <c r="G9" i="1" s="1"/>
  <c r="G10" i="1" s="1"/>
  <c r="G11" i="1" s="1"/>
  <c r="G12" i="1" s="1"/>
  <c r="G13" i="1" l="1"/>
  <c r="G14" i="1" s="1"/>
  <c r="G15" i="1" s="1"/>
  <c r="G16" i="1" s="1"/>
  <c r="H56" i="2"/>
  <c r="J56" i="2" s="1"/>
  <c r="H54" i="2"/>
  <c r="J54" i="2" s="1"/>
  <c r="H52" i="2"/>
  <c r="J52" i="2" s="1"/>
  <c r="H49" i="2"/>
  <c r="J49" i="2" s="1"/>
  <c r="H48" i="2"/>
  <c r="J48" i="2" s="1"/>
  <c r="H47" i="2"/>
  <c r="J47" i="2" s="1"/>
  <c r="H45" i="2"/>
  <c r="J45" i="2" s="1"/>
  <c r="H44" i="2"/>
  <c r="J44" i="2" s="1"/>
  <c r="H43" i="2"/>
  <c r="J43" i="2" s="1"/>
  <c r="H42" i="2"/>
  <c r="J42" i="2" s="1"/>
  <c r="H41" i="2"/>
  <c r="J41" i="2" s="1"/>
  <c r="H39" i="2"/>
  <c r="J39" i="2" s="1"/>
  <c r="H38" i="2"/>
  <c r="H11" i="2"/>
  <c r="H10" i="2"/>
  <c r="H9" i="2"/>
  <c r="H7" i="2"/>
  <c r="F7" i="2"/>
  <c r="G17" i="1" l="1"/>
  <c r="G18" i="1" s="1"/>
  <c r="G19" i="1" s="1"/>
  <c r="G20" i="1" s="1"/>
  <c r="G21" i="1" s="1"/>
  <c r="G22" i="1" s="1"/>
  <c r="G23" i="1" s="1"/>
  <c r="G24" i="1" s="1"/>
  <c r="G25" i="1" s="1"/>
  <c r="G26" i="1" s="1"/>
  <c r="J38" i="2"/>
  <c r="J7" i="2"/>
  <c r="I7" i="2"/>
  <c r="J11" i="2"/>
  <c r="I11" i="2"/>
  <c r="J8" i="2"/>
  <c r="I8" i="2"/>
  <c r="J16" i="2"/>
  <c r="I16" i="2"/>
  <c r="J9" i="2"/>
  <c r="I9" i="2"/>
  <c r="J10" i="2"/>
  <c r="I10" i="2"/>
  <c r="H40" i="2"/>
  <c r="H57" i="2" s="1"/>
  <c r="H58" i="2" s="1"/>
  <c r="G27" i="1" l="1"/>
  <c r="G28" i="1" s="1"/>
  <c r="G29" i="1" s="1"/>
  <c r="G30" i="1" s="1"/>
  <c r="G31" i="1" s="1"/>
  <c r="G32" i="1" s="1"/>
  <c r="G33" i="1" s="1"/>
  <c r="G34" i="1" s="1"/>
  <c r="J40" i="2"/>
  <c r="J57" i="2" s="1"/>
  <c r="F16" i="2"/>
  <c r="F11" i="2"/>
  <c r="F10" i="2"/>
  <c r="F9" i="2"/>
  <c r="F6" i="2"/>
  <c r="G35" i="1" l="1"/>
  <c r="G36" i="1" s="1"/>
  <c r="G37" i="1" s="1"/>
  <c r="G38" i="1" s="1"/>
  <c r="G39" i="1" s="1"/>
  <c r="G40" i="1" s="1"/>
  <c r="G41" i="1" s="1"/>
  <c r="G42" i="1" s="1"/>
  <c r="J58" i="2"/>
  <c r="F17" i="2"/>
  <c r="G43" i="1" l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E18" i="2"/>
  <c r="J17" i="2"/>
  <c r="I17" i="2"/>
  <c r="W63" i="1"/>
  <c r="G64" i="1" s="1"/>
  <c r="H6" i="2"/>
  <c r="I6" i="2" s="1"/>
  <c r="H18" i="2" l="1"/>
  <c r="H31" i="2" s="1"/>
  <c r="J6" i="2"/>
  <c r="J18" i="2" s="1"/>
  <c r="W64" i="1"/>
  <c r="J19" i="2" l="1"/>
</calcChain>
</file>

<file path=xl/sharedStrings.xml><?xml version="1.0" encoding="utf-8"?>
<sst xmlns="http://schemas.openxmlformats.org/spreadsheetml/2006/main" count="213" uniqueCount="165">
  <si>
    <t>IN</t>
  </si>
  <si>
    <t>OUT</t>
  </si>
  <si>
    <t>BALANCE</t>
  </si>
  <si>
    <t>No Guff</t>
  </si>
  <si>
    <t>DISTRICT 6 FUNDS</t>
  </si>
  <si>
    <t>TOTALS</t>
  </si>
  <si>
    <t>timing</t>
  </si>
  <si>
    <t>AL-ANON FAMILY GROUPS</t>
  </si>
  <si>
    <t>FRIDAY NIGHT 7TH</t>
  </si>
  <si>
    <t xml:space="preserve">Al-Anon Day </t>
  </si>
  <si>
    <t>Mon 1:30</t>
  </si>
  <si>
    <t>Mon 7:00</t>
  </si>
  <si>
    <t>Mon 7:30</t>
  </si>
  <si>
    <t>Just for Today</t>
  </si>
  <si>
    <t>Central Group</t>
  </si>
  <si>
    <t>Tue 1:30</t>
  </si>
  <si>
    <t>Byron Tuesday Afternoon</t>
  </si>
  <si>
    <t>Tue 8:15</t>
  </si>
  <si>
    <t>Wed 7:30</t>
  </si>
  <si>
    <t>Thu 1:30</t>
  </si>
  <si>
    <t>Friendly Thursday Afternoon</t>
  </si>
  <si>
    <t>Thu 7:30</t>
  </si>
  <si>
    <t>No Guff 12 &amp; 12</t>
  </si>
  <si>
    <t>Sat 9:30</t>
  </si>
  <si>
    <t>Sat 8:30</t>
  </si>
  <si>
    <t>Sat Night Wisdom</t>
  </si>
  <si>
    <t>Sun 9:30</t>
  </si>
  <si>
    <t>Spiritual Circle</t>
  </si>
  <si>
    <t>Sun 8:00</t>
  </si>
  <si>
    <t>Key to Harmony</t>
  </si>
  <si>
    <t>also [Spiritual Circle]</t>
  </si>
  <si>
    <t>One Day at a Time</t>
  </si>
  <si>
    <t>phone</t>
  </si>
  <si>
    <t>mail/web</t>
  </si>
  <si>
    <t>conf/ass</t>
  </si>
  <si>
    <t>PO</t>
  </si>
  <si>
    <t>supplies</t>
  </si>
  <si>
    <t>misc</t>
  </si>
  <si>
    <t>AlAnonDay</t>
  </si>
  <si>
    <t>revenue allocation:</t>
  </si>
  <si>
    <t>B</t>
  </si>
  <si>
    <t>C</t>
  </si>
  <si>
    <t>Fri night</t>
  </si>
  <si>
    <t>Strathroy</t>
  </si>
  <si>
    <t>BUDGET</t>
  </si>
  <si>
    <t>EXPENSES</t>
  </si>
  <si>
    <t>REVENUES</t>
  </si>
  <si>
    <t>VARIANCE</t>
  </si>
  <si>
    <t>ACTUAL YTD</t>
  </si>
  <si>
    <t>Central</t>
  </si>
  <si>
    <t>Helping Hands</t>
  </si>
  <si>
    <t>Byron</t>
  </si>
  <si>
    <t>Just for</t>
  </si>
  <si>
    <t>Today</t>
  </si>
  <si>
    <t>Works</t>
  </si>
  <si>
    <t>Wisdom</t>
  </si>
  <si>
    <t>Helping Hands (Strathroy)</t>
  </si>
  <si>
    <t>insurance</t>
  </si>
  <si>
    <t>ACTUAL</t>
  </si>
  <si>
    <t xml:space="preserve">YTD </t>
  </si>
  <si>
    <t>% of</t>
  </si>
  <si>
    <t>Circle</t>
  </si>
  <si>
    <t>Hope</t>
  </si>
  <si>
    <t>One Day</t>
  </si>
  <si>
    <t>St Stephens/Colborne</t>
  </si>
  <si>
    <t>EXCESS PRUDENT RESERVE SPENDING</t>
  </si>
  <si>
    <t>excess</t>
  </si>
  <si>
    <t>reserve</t>
  </si>
  <si>
    <t>spending</t>
  </si>
  <si>
    <t>East</t>
  </si>
  <si>
    <t>58th</t>
  </si>
  <si>
    <t>total</t>
  </si>
  <si>
    <t>miscellaneous</t>
  </si>
  <si>
    <t>Thu 6:30</t>
  </si>
  <si>
    <t>VARIANCE (YTD)</t>
  </si>
  <si>
    <t>mailbox/website</t>
  </si>
  <si>
    <t>Public Outreach</t>
  </si>
  <si>
    <t>office supplies</t>
  </si>
  <si>
    <t>Higher Power and I</t>
  </si>
  <si>
    <t>Friendly</t>
  </si>
  <si>
    <t>AlAnon at WOC</t>
  </si>
  <si>
    <t>AWSC/assembly*</t>
  </si>
  <si>
    <t>Sun 7:00</t>
  </si>
  <si>
    <t>HP and I</t>
  </si>
  <si>
    <t>NOTES:</t>
  </si>
  <si>
    <t>Steps to Serenity</t>
  </si>
  <si>
    <t xml:space="preserve">Steps to </t>
  </si>
  <si>
    <t>Serenity</t>
  </si>
  <si>
    <t>Friday Night</t>
  </si>
  <si>
    <t>Alateen</t>
  </si>
  <si>
    <t>In Trust</t>
  </si>
  <si>
    <t>FRI NIGHT ALATEEN IN TRUST</t>
  </si>
  <si>
    <t>Key to</t>
  </si>
  <si>
    <t>Harmony</t>
  </si>
  <si>
    <t>WOC</t>
  </si>
  <si>
    <t>PO Fundrs</t>
  </si>
  <si>
    <t>Al-Anon Day</t>
  </si>
  <si>
    <t>at a Time</t>
  </si>
  <si>
    <t>Al-Anon</t>
  </si>
  <si>
    <t>Thursday</t>
  </si>
  <si>
    <t>Afternoon</t>
  </si>
  <si>
    <t>Hands</t>
  </si>
  <si>
    <t>(*$200 to be forwarded to next district hosting assembly-only for year after District 6 hosts)</t>
  </si>
  <si>
    <t>Future Hope</t>
  </si>
  <si>
    <t>Gateway</t>
  </si>
  <si>
    <t xml:space="preserve">Friday </t>
  </si>
  <si>
    <t>Day</t>
  </si>
  <si>
    <t>Night</t>
  </si>
  <si>
    <t>Future</t>
  </si>
  <si>
    <t xml:space="preserve">office </t>
  </si>
  <si>
    <t xml:space="preserve">expense allocation: </t>
  </si>
  <si>
    <t>rent/</t>
  </si>
  <si>
    <t>Spiritual</t>
  </si>
  <si>
    <t>12+12  &amp;</t>
  </si>
  <si>
    <t>Tue 7:30</t>
  </si>
  <si>
    <t>(Tues12&amp;12 joined East58th early 2020)</t>
  </si>
  <si>
    <t>Al-Anon Works</t>
  </si>
  <si>
    <t>placeholder (always insert sheet row above this line)</t>
  </si>
  <si>
    <t>TREASURER'S REPORT: DISTRICT 6 BUDGET vs ACTUAL 2021</t>
  </si>
  <si>
    <t>($100 for SAM support)</t>
  </si>
  <si>
    <t>allocated to website updates</t>
  </si>
  <si>
    <t>allocated to District Zoom account</t>
  </si>
  <si>
    <t>allocated to Future Hope</t>
  </si>
  <si>
    <t>final statement for 2020</t>
  </si>
  <si>
    <t>Helping Hands  chq#055</t>
  </si>
  <si>
    <t>ODAT  chq#108</t>
  </si>
  <si>
    <t>allocated back to groups (66/group)</t>
  </si>
  <si>
    <t xml:space="preserve">East 58th </t>
  </si>
  <si>
    <t>St. Stephen's chq#508</t>
  </si>
  <si>
    <t>WSO chq#509</t>
  </si>
  <si>
    <t>Colborne United chq#507</t>
  </si>
  <si>
    <t>allocated to WSO</t>
  </si>
  <si>
    <t>allocated to Gateway</t>
  </si>
  <si>
    <t>Thurs Aft chq#105</t>
  </si>
  <si>
    <t>Higher Power and I chq#021</t>
  </si>
  <si>
    <t>Byron Tues Aft chq#321</t>
  </si>
  <si>
    <t>Mail Box</t>
  </si>
  <si>
    <t>Bank fee</t>
  </si>
  <si>
    <t>Thurs Aft chq#108</t>
  </si>
  <si>
    <t>ODAT  chq#111</t>
  </si>
  <si>
    <t>Online FNOS (literature sales)</t>
  </si>
  <si>
    <t>Online Alanon Day Donations</t>
  </si>
  <si>
    <t>Online FNOS Donations</t>
  </si>
  <si>
    <t>East 58th Family Group chq#130</t>
  </si>
  <si>
    <t>Speritual Circle chq#074</t>
  </si>
  <si>
    <t>Helping Hands  chq#058</t>
  </si>
  <si>
    <t xml:space="preserve"> chq#032 (Alateen in trust)</t>
  </si>
  <si>
    <t xml:space="preserve"> chq#510 (postage)</t>
  </si>
  <si>
    <t xml:space="preserve"> (Alanon Day gifts) chq#513</t>
  </si>
  <si>
    <t xml:space="preserve"> (Al anon Day Zoom) chq#514</t>
  </si>
  <si>
    <t>(Phoneline) chq#512</t>
  </si>
  <si>
    <t>(classified ad) chq#515</t>
  </si>
  <si>
    <t>Odat online</t>
  </si>
  <si>
    <t>Thurs Aft chq#111</t>
  </si>
  <si>
    <t>Member donatin online</t>
  </si>
  <si>
    <t>Alateen Zoom chq#516</t>
  </si>
  <si>
    <t>Website chq#517</t>
  </si>
  <si>
    <t>OSA Donation chq#519</t>
  </si>
  <si>
    <t>District Zoom chq#520</t>
  </si>
  <si>
    <t>Online Contribution Central Group</t>
  </si>
  <si>
    <t>Online Contribution ODAT</t>
  </si>
  <si>
    <t>Zoom</t>
  </si>
  <si>
    <t>Phone Line</t>
  </si>
  <si>
    <t>PO- Free Press Ad</t>
  </si>
  <si>
    <t>**as at Dec 31, 2021 - prepared Jan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</si>
</sst>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Fill="1"/>
    <xf numFmtId="0" fontId="0" fillId="0" borderId="0" xfId="0" applyFont="1"/>
    <xf numFmtId="0" fontId="19" fillId="0" borderId="0" xfId="0" applyFont="1"/>
    <xf numFmtId="0" fontId="19" fillId="0" borderId="0" xfId="0" applyFont="1" applyAlignment="1"/>
    <xf numFmtId="0" fontId="0" fillId="0" borderId="0" xfId="0" applyNumberFormat="1"/>
    <xf numFmtId="0" fontId="14" fillId="0" borderId="0" xfId="0" applyNumberFormat="1" applyFont="1"/>
    <xf numFmtId="0" fontId="14" fillId="0" borderId="0" xfId="0" applyFont="1"/>
    <xf numFmtId="0" fontId="21" fillId="0" borderId="0" xfId="0" applyFont="1"/>
    <xf numFmtId="0" fontId="19" fillId="0" borderId="0" xfId="0" applyNumberFormat="1" applyFont="1"/>
    <xf numFmtId="0" fontId="0" fillId="0" borderId="0" xfId="0" applyNumberFormat="1"/>
    <xf numFmtId="0" fontId="18" fillId="0" borderId="0" xfId="0" applyNumberFormat="1" applyFont="1" applyBorder="1" applyAlignment="1">
      <alignment horizontal="right"/>
    </xf>
    <xf numFmtId="0" fontId="19" fillId="0" borderId="0" xfId="0" applyNumberFormat="1" applyFont="1" applyAlignment="1"/>
    <xf numFmtId="0" fontId="20" fillId="0" borderId="0" xfId="0" applyNumberFormat="1" applyFont="1"/>
    <xf numFmtId="0" fontId="18" fillId="0" borderId="10" xfId="0" applyNumberFormat="1" applyFont="1" applyBorder="1" applyAlignment="1">
      <alignment horizontal="right"/>
    </xf>
    <xf numFmtId="0" fontId="0" fillId="0" borderId="0" xfId="0" applyNumberFormat="1" applyFont="1"/>
    <xf numFmtId="0" fontId="18" fillId="0" borderId="0" xfId="0" applyNumberFormat="1" applyFont="1"/>
    <xf numFmtId="0" fontId="14" fillId="0" borderId="0" xfId="0" applyNumberFormat="1" applyFont="1"/>
    <xf numFmtId="0" fontId="23" fillId="0" borderId="0" xfId="0" applyFont="1"/>
    <xf numFmtId="0" fontId="22" fillId="0" borderId="0" xfId="0" applyNumberFormat="1" applyFont="1"/>
    <xf numFmtId="0" fontId="0" fillId="0" borderId="0" xfId="0" applyNumberFormat="1" applyFill="1"/>
    <xf numFmtId="0" fontId="22" fillId="0" borderId="0" xfId="0" applyNumberFormat="1" applyFont="1"/>
    <xf numFmtId="0" fontId="18" fillId="0" borderId="0" xfId="0" applyFont="1"/>
    <xf numFmtId="9" fontId="0" fillId="0" borderId="0" xfId="0" applyNumberFormat="1" applyFill="1"/>
    <xf numFmtId="0" fontId="0" fillId="0" borderId="11" xfId="0" applyNumberFormat="1" applyBorder="1"/>
    <xf numFmtId="0" fontId="18" fillId="0" borderId="0" xfId="0" applyNumberFormat="1" applyFont="1" applyFill="1"/>
    <xf numFmtId="1" fontId="19" fillId="0" borderId="0" xfId="0" applyNumberFormat="1" applyFont="1"/>
    <xf numFmtId="1" fontId="18" fillId="0" borderId="0" xfId="0" applyNumberFormat="1" applyFont="1" applyBorder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0" fontId="20" fillId="0" borderId="0" xfId="0" applyNumberFormat="1" applyFont="1" applyFill="1"/>
    <xf numFmtId="0" fontId="14" fillId="0" borderId="0" xfId="0" applyNumberFormat="1" applyFont="1" applyFill="1"/>
    <xf numFmtId="0" fontId="22" fillId="0" borderId="0" xfId="0" quotePrefix="1" applyNumberFormat="1" applyFont="1"/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1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0" fillId="0" borderId="13" xfId="0" applyBorder="1"/>
    <xf numFmtId="0" fontId="25" fillId="0" borderId="13" xfId="0" applyFont="1" applyBorder="1"/>
    <xf numFmtId="0" fontId="25" fillId="0" borderId="13" xfId="0" quotePrefix="1" applyFont="1" applyBorder="1" applyAlignment="1">
      <alignment horizontal="center"/>
    </xf>
    <xf numFmtId="0" fontId="0" fillId="0" borderId="15" xfId="0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quotePrefix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17" xfId="0" applyFont="1" applyBorder="1"/>
    <xf numFmtId="0" fontId="0" fillId="0" borderId="18" xfId="0" applyNumberFormat="1" applyFont="1" applyBorder="1"/>
    <xf numFmtId="0" fontId="18" fillId="0" borderId="19" xfId="0" applyNumberFormat="1" applyFont="1" applyBorder="1"/>
    <xf numFmtId="0" fontId="26" fillId="0" borderId="19" xfId="0" applyNumberFormat="1" applyFont="1" applyBorder="1"/>
    <xf numFmtId="0" fontId="21" fillId="0" borderId="18" xfId="0" applyNumberFormat="1" applyFont="1" applyBorder="1"/>
    <xf numFmtId="0" fontId="0" fillId="0" borderId="18" xfId="0" applyNumberFormat="1" applyBorder="1"/>
    <xf numFmtId="0" fontId="21" fillId="0" borderId="18" xfId="0" applyFont="1" applyBorder="1"/>
    <xf numFmtId="0" fontId="0" fillId="0" borderId="19" xfId="0" applyBorder="1"/>
    <xf numFmtId="0" fontId="0" fillId="0" borderId="0" xfId="0" applyAlignment="1"/>
    <xf numFmtId="164" fontId="0" fillId="0" borderId="0" xfId="0" applyNumberFormat="1" applyFont="1" applyFill="1"/>
    <xf numFmtId="0" fontId="25" fillId="0" borderId="0" xfId="0" applyFont="1" applyBorder="1"/>
    <xf numFmtId="1" fontId="0" fillId="0" borderId="13" xfId="0" applyNumberFormat="1" applyBorder="1"/>
    <xf numFmtId="165" fontId="20" fillId="0" borderId="0" xfId="0" applyNumberFormat="1" applyFont="1" applyFill="1" applyBorder="1"/>
    <xf numFmtId="0" fontId="0" fillId="0" borderId="0" xfId="0" applyFont="1" applyFill="1" applyBorder="1"/>
    <xf numFmtId="0" fontId="20" fillId="0" borderId="0" xfId="0" applyNumberFormat="1" applyFont="1" applyFill="1" applyBorder="1"/>
    <xf numFmtId="2" fontId="18" fillId="0" borderId="0" xfId="0" applyNumberFormat="1" applyFont="1" applyFill="1"/>
    <xf numFmtId="2" fontId="24" fillId="0" borderId="0" xfId="0" applyNumberFormat="1" applyFont="1" applyFill="1"/>
    <xf numFmtId="2" fontId="0" fillId="0" borderId="0" xfId="0" applyNumberFormat="1" applyFill="1"/>
    <xf numFmtId="2" fontId="18" fillId="0" borderId="0" xfId="0" applyNumberFormat="1" applyFont="1"/>
    <xf numFmtId="0" fontId="0" fillId="0" borderId="0" xfId="0" applyNumberFormat="1" applyFont="1" applyFill="1" applyBorder="1"/>
    <xf numFmtId="0" fontId="14" fillId="33" borderId="0" xfId="0" applyNumberFormat="1" applyFont="1" applyFill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topLeftCell="B1" zoomScaleNormal="100" workbookViewId="0">
      <selection activeCell="J3" sqref="J3"/>
    </sheetView>
  </sheetViews>
  <sheetFormatPr baseColWidth="10" defaultColWidth="8.83203125" defaultRowHeight="15" x14ac:dyDescent="0.2"/>
  <cols>
    <col min="1" max="1" width="3.6640625" hidden="1" customWidth="1"/>
    <col min="2" max="2" width="10.1640625" customWidth="1"/>
    <col min="3" max="3" width="20.6640625" customWidth="1"/>
    <col min="4" max="4" width="16.83203125" customWidth="1"/>
    <col min="5" max="5" width="10.5" customWidth="1"/>
    <col min="6" max="6" width="8.6640625" hidden="1" customWidth="1"/>
    <col min="7" max="7" width="3" customWidth="1"/>
    <col min="8" max="9" width="8.6640625" customWidth="1"/>
    <col min="10" max="10" width="10.83203125" customWidth="1"/>
    <col min="11" max="11" width="11.33203125" customWidth="1"/>
    <col min="12" max="14" width="8.6640625" customWidth="1"/>
  </cols>
  <sheetData>
    <row r="1" spans="1:13" ht="26" x14ac:dyDescent="0.3">
      <c r="A1" s="20"/>
      <c r="B1" s="20" t="s">
        <v>118</v>
      </c>
      <c r="C1" s="20"/>
    </row>
    <row r="2" spans="1:13" ht="21" x14ac:dyDescent="0.25">
      <c r="A2" s="21"/>
      <c r="B2" s="21" t="s">
        <v>164</v>
      </c>
      <c r="C2" s="34"/>
      <c r="K2" s="59"/>
    </row>
    <row r="3" spans="1:13" ht="21" x14ac:dyDescent="0.25">
      <c r="A3" s="23"/>
      <c r="B3" s="23"/>
      <c r="C3" s="34"/>
    </row>
    <row r="4" spans="1:13" ht="21" x14ac:dyDescent="0.25">
      <c r="C4" s="47" t="s">
        <v>45</v>
      </c>
      <c r="D4" s="38"/>
      <c r="E4" s="39" t="s">
        <v>44</v>
      </c>
      <c r="F4" s="38"/>
      <c r="G4" s="38"/>
      <c r="H4" s="39" t="s">
        <v>58</v>
      </c>
      <c r="I4" s="40" t="s">
        <v>60</v>
      </c>
      <c r="J4" s="48" t="s">
        <v>47</v>
      </c>
    </row>
    <row r="5" spans="1:13" ht="19" x14ac:dyDescent="0.25">
      <c r="C5" s="41"/>
      <c r="D5" s="42"/>
      <c r="E5" s="43">
        <v>2021</v>
      </c>
      <c r="F5" s="42" t="s">
        <v>6</v>
      </c>
      <c r="G5" s="42"/>
      <c r="H5" s="44" t="s">
        <v>59</v>
      </c>
      <c r="I5" s="45" t="s">
        <v>44</v>
      </c>
      <c r="J5" s="46"/>
      <c r="K5" s="37" t="s">
        <v>84</v>
      </c>
      <c r="L5" s="10"/>
    </row>
    <row r="6" spans="1:13" x14ac:dyDescent="0.2">
      <c r="A6">
        <v>1</v>
      </c>
      <c r="C6" s="5" t="s">
        <v>32</v>
      </c>
      <c r="D6" s="11"/>
      <c r="E6" s="35">
        <v>80</v>
      </c>
      <c r="F6" s="22" t="e">
        <f>+#REF!/12</f>
        <v>#REF!</v>
      </c>
      <c r="G6" s="22"/>
      <c r="H6" s="22">
        <f>+'bank activity'!I63</f>
        <v>60.36</v>
      </c>
      <c r="I6" s="25">
        <f>+H6/E6</f>
        <v>0.75449999999999995</v>
      </c>
      <c r="J6" s="22">
        <f>+H6-E6</f>
        <v>-19.64</v>
      </c>
      <c r="M6" s="12"/>
    </row>
    <row r="7" spans="1:13" x14ac:dyDescent="0.2">
      <c r="A7">
        <v>2</v>
      </c>
      <c r="C7" s="5" t="s">
        <v>64</v>
      </c>
      <c r="D7" s="11"/>
      <c r="E7" s="35">
        <v>470</v>
      </c>
      <c r="F7" s="22">
        <f>+E7/2</f>
        <v>235</v>
      </c>
      <c r="G7" s="22"/>
      <c r="H7" s="22">
        <f>+'bank activity'!J63</f>
        <v>420</v>
      </c>
      <c r="I7" s="25">
        <f>+H7/E7</f>
        <v>0.8936170212765957</v>
      </c>
      <c r="J7" s="22">
        <f>+H7-E7</f>
        <v>-50</v>
      </c>
    </row>
    <row r="8" spans="1:13" x14ac:dyDescent="0.2">
      <c r="A8">
        <v>3</v>
      </c>
      <c r="C8" s="5" t="s">
        <v>75</v>
      </c>
      <c r="D8" s="11"/>
      <c r="E8" s="35">
        <v>510</v>
      </c>
      <c r="F8" s="22">
        <v>135</v>
      </c>
      <c r="G8" s="22"/>
      <c r="H8" s="22">
        <f>+'bank activity'!K63</f>
        <v>395.40999999999997</v>
      </c>
      <c r="I8" s="25">
        <f t="shared" ref="I8:I17" si="0">+H8/E8</f>
        <v>0.77531372549019606</v>
      </c>
      <c r="J8" s="22">
        <f t="shared" ref="J8:J17" si="1">+H8-E8</f>
        <v>-114.59000000000003</v>
      </c>
    </row>
    <row r="9" spans="1:13" x14ac:dyDescent="0.2">
      <c r="A9">
        <v>4</v>
      </c>
      <c r="C9" s="5" t="s">
        <v>81</v>
      </c>
      <c r="D9" s="11"/>
      <c r="E9" s="35">
        <v>990</v>
      </c>
      <c r="F9" s="22" t="e">
        <f>+#REF!</f>
        <v>#REF!</v>
      </c>
      <c r="G9" s="22"/>
      <c r="H9" s="22">
        <f>+'bank activity'!L63</f>
        <v>0</v>
      </c>
      <c r="I9" s="25">
        <f t="shared" si="0"/>
        <v>0</v>
      </c>
      <c r="J9" s="22">
        <f t="shared" si="1"/>
        <v>-990</v>
      </c>
    </row>
    <row r="10" spans="1:13" x14ac:dyDescent="0.2">
      <c r="A10">
        <v>5</v>
      </c>
      <c r="C10" s="5" t="s">
        <v>76</v>
      </c>
      <c r="D10" s="11"/>
      <c r="E10" s="35">
        <v>1100</v>
      </c>
      <c r="F10" s="22" t="e">
        <f>+#REF!</f>
        <v>#REF!</v>
      </c>
      <c r="G10" s="22"/>
      <c r="H10" s="22">
        <f>+'bank activity'!M63</f>
        <v>203.93</v>
      </c>
      <c r="I10" s="25">
        <f t="shared" si="0"/>
        <v>0.18539090909090911</v>
      </c>
      <c r="J10" s="22">
        <f t="shared" si="1"/>
        <v>-896.06999999999994</v>
      </c>
    </row>
    <row r="11" spans="1:13" x14ac:dyDescent="0.2">
      <c r="A11">
        <v>6</v>
      </c>
      <c r="C11" s="6" t="s">
        <v>88</v>
      </c>
      <c r="D11" s="14"/>
      <c r="E11" s="35">
        <v>150</v>
      </c>
      <c r="F11" s="22" t="e">
        <f>+#REF!</f>
        <v>#REF!</v>
      </c>
      <c r="G11" s="22"/>
      <c r="H11" s="22">
        <f>+'bank activity'!N63</f>
        <v>0</v>
      </c>
      <c r="I11" s="25">
        <f t="shared" si="0"/>
        <v>0</v>
      </c>
      <c r="J11" s="22">
        <f t="shared" si="1"/>
        <v>-150</v>
      </c>
    </row>
    <row r="12" spans="1:13" x14ac:dyDescent="0.2">
      <c r="C12" s="6" t="s">
        <v>96</v>
      </c>
      <c r="D12" s="14"/>
      <c r="E12" s="35">
        <v>1000</v>
      </c>
      <c r="F12" s="22"/>
      <c r="G12" s="22"/>
      <c r="H12" s="22">
        <f>+'bank activity'!O63</f>
        <v>125.71</v>
      </c>
      <c r="I12" s="25">
        <f t="shared" si="0"/>
        <v>0.12570999999999999</v>
      </c>
      <c r="J12" s="22">
        <f>+H12-E12</f>
        <v>-874.29</v>
      </c>
    </row>
    <row r="13" spans="1:13" x14ac:dyDescent="0.2">
      <c r="C13" s="6" t="s">
        <v>94</v>
      </c>
      <c r="D13" s="14"/>
      <c r="E13" s="35">
        <v>300</v>
      </c>
      <c r="F13" s="22"/>
      <c r="G13" s="22"/>
      <c r="H13" s="22">
        <f>+'bank activity'!P63</f>
        <v>55.64</v>
      </c>
      <c r="I13" s="25">
        <f t="shared" si="0"/>
        <v>0.18546666666666667</v>
      </c>
      <c r="J13" s="22">
        <f t="shared" si="1"/>
        <v>-244.36</v>
      </c>
    </row>
    <row r="14" spans="1:13" x14ac:dyDescent="0.2">
      <c r="C14" s="6" t="s">
        <v>103</v>
      </c>
      <c r="D14" s="14"/>
      <c r="E14" s="35">
        <v>50</v>
      </c>
      <c r="F14" s="22"/>
      <c r="G14" s="22"/>
      <c r="H14" s="22">
        <f>+'bank activity'!Q63</f>
        <v>0</v>
      </c>
      <c r="I14" s="25">
        <f t="shared" si="0"/>
        <v>0</v>
      </c>
      <c r="J14" s="22">
        <f>+H14-E14</f>
        <v>-50</v>
      </c>
    </row>
    <row r="15" spans="1:13" x14ac:dyDescent="0.2">
      <c r="C15" s="6" t="s">
        <v>104</v>
      </c>
      <c r="D15" s="14"/>
      <c r="E15" s="35">
        <v>50</v>
      </c>
      <c r="F15" s="22"/>
      <c r="G15" s="22"/>
      <c r="H15" s="22">
        <f>+'bank activity'!R63</f>
        <v>0</v>
      </c>
      <c r="I15" s="25">
        <f t="shared" si="0"/>
        <v>0</v>
      </c>
      <c r="J15" s="22">
        <f>+H15-E15</f>
        <v>-50</v>
      </c>
    </row>
    <row r="16" spans="1:13" x14ac:dyDescent="0.2">
      <c r="A16">
        <v>7</v>
      </c>
      <c r="C16" s="6" t="s">
        <v>77</v>
      </c>
      <c r="D16" s="14"/>
      <c r="E16" s="35">
        <v>100</v>
      </c>
      <c r="F16" s="22" t="e">
        <f>+#REF!</f>
        <v>#REF!</v>
      </c>
      <c r="G16" s="22"/>
      <c r="H16" s="22">
        <f>+'bank activity'!T63</f>
        <v>11.87</v>
      </c>
      <c r="I16" s="25">
        <f t="shared" si="0"/>
        <v>0.11869999999999999</v>
      </c>
      <c r="J16" s="22">
        <f t="shared" si="1"/>
        <v>-88.13</v>
      </c>
    </row>
    <row r="17" spans="1:11" ht="16" thickBot="1" x14ac:dyDescent="0.25">
      <c r="A17">
        <v>8</v>
      </c>
      <c r="C17" s="6" t="s">
        <v>72</v>
      </c>
      <c r="D17" s="14"/>
      <c r="E17" s="35">
        <v>180</v>
      </c>
      <c r="F17" s="22" t="e">
        <f>+#REF!/12</f>
        <v>#REF!</v>
      </c>
      <c r="G17" s="22"/>
      <c r="H17" s="22">
        <f>+'bank activity'!U63</f>
        <v>55</v>
      </c>
      <c r="I17" s="25">
        <f t="shared" si="0"/>
        <v>0.30555555555555558</v>
      </c>
      <c r="J17" s="32">
        <f t="shared" si="1"/>
        <v>-125</v>
      </c>
      <c r="K17" t="s">
        <v>119</v>
      </c>
    </row>
    <row r="18" spans="1:11" ht="16" thickBot="1" x14ac:dyDescent="0.25">
      <c r="C18" s="5" t="s">
        <v>71</v>
      </c>
      <c r="D18" s="11"/>
      <c r="E18" s="36">
        <f>SUM(E6:E17)</f>
        <v>4980</v>
      </c>
      <c r="F18" s="12"/>
      <c r="G18" s="12"/>
      <c r="H18" s="12">
        <f>SUM(H6:H17)</f>
        <v>1327.92</v>
      </c>
      <c r="I18" s="12"/>
      <c r="J18" s="12">
        <f>SUM(J6:J17)</f>
        <v>-3652.0800000000004</v>
      </c>
    </row>
    <row r="19" spans="1:11" ht="16" thickTop="1" x14ac:dyDescent="0.2">
      <c r="C19" s="4"/>
      <c r="D19" s="17"/>
      <c r="E19" s="18"/>
      <c r="F19" s="12"/>
      <c r="G19" s="12"/>
      <c r="H19" s="19"/>
      <c r="I19" s="19"/>
      <c r="J19" s="19">
        <f>+E18-H18</f>
        <v>3652.08</v>
      </c>
    </row>
    <row r="20" spans="1:11" x14ac:dyDescent="0.2">
      <c r="C20" s="4" t="s">
        <v>102</v>
      </c>
      <c r="D20" s="17"/>
      <c r="E20" s="18"/>
      <c r="F20" s="12"/>
      <c r="G20" s="12"/>
      <c r="H20" s="19"/>
      <c r="I20" s="19"/>
      <c r="J20" s="19"/>
    </row>
    <row r="21" spans="1:11" x14ac:dyDescent="0.2">
      <c r="C21" s="4"/>
      <c r="D21" s="17"/>
      <c r="E21" s="18"/>
      <c r="F21" s="12"/>
      <c r="G21" s="12"/>
      <c r="H21" s="19"/>
      <c r="I21" s="19"/>
      <c r="J21" s="19"/>
    </row>
    <row r="22" spans="1:11" ht="21" x14ac:dyDescent="0.25">
      <c r="C22" s="49" t="s">
        <v>65</v>
      </c>
      <c r="D22" s="50"/>
      <c r="E22" s="51"/>
      <c r="G22" s="12"/>
      <c r="H22" s="18"/>
      <c r="I22" s="19"/>
      <c r="J22" s="23"/>
    </row>
    <row r="23" spans="1:11" x14ac:dyDescent="0.2">
      <c r="C23" s="4"/>
      <c r="D23" s="17"/>
      <c r="E23" s="27"/>
      <c r="F23" s="22"/>
      <c r="G23" s="22"/>
      <c r="H23" s="27"/>
      <c r="I23" s="25"/>
      <c r="J23" s="22"/>
    </row>
    <row r="24" spans="1:11" x14ac:dyDescent="0.2">
      <c r="C24" s="4" t="s">
        <v>126</v>
      </c>
      <c r="D24" s="17"/>
      <c r="E24" s="64">
        <v>990</v>
      </c>
      <c r="F24" s="22"/>
      <c r="G24" s="22"/>
      <c r="H24" s="66">
        <v>990</v>
      </c>
      <c r="I24" s="25">
        <f t="shared" ref="I24:I29" si="2">+H24/E24</f>
        <v>1</v>
      </c>
      <c r="J24" s="68">
        <f t="shared" ref="J24:J29" si="3">+H24-E24</f>
        <v>0</v>
      </c>
    </row>
    <row r="25" spans="1:11" x14ac:dyDescent="0.2">
      <c r="C25" s="62" t="s">
        <v>120</v>
      </c>
      <c r="D25" s="17"/>
      <c r="E25" s="64">
        <v>200</v>
      </c>
      <c r="F25" s="22"/>
      <c r="G25" s="22"/>
      <c r="H25" s="22">
        <f>+'bank activity'!V49</f>
        <v>200</v>
      </c>
      <c r="I25" s="25">
        <f t="shared" si="2"/>
        <v>1</v>
      </c>
      <c r="J25" s="68">
        <f t="shared" si="3"/>
        <v>0</v>
      </c>
    </row>
    <row r="26" spans="1:11" x14ac:dyDescent="0.2">
      <c r="C26" s="62" t="s">
        <v>121</v>
      </c>
      <c r="D26" s="17"/>
      <c r="E26" s="64">
        <v>271.2</v>
      </c>
      <c r="F26" s="22"/>
      <c r="G26" s="22"/>
      <c r="H26" s="66">
        <f>+'bank activity'!V51+22.6</f>
        <v>226</v>
      </c>
      <c r="I26" s="25">
        <f t="shared" si="2"/>
        <v>0.83333333333333337</v>
      </c>
      <c r="J26" s="68">
        <f t="shared" si="3"/>
        <v>-45.199999999999989</v>
      </c>
    </row>
    <row r="27" spans="1:11" x14ac:dyDescent="0.2">
      <c r="C27" s="62" t="s">
        <v>131</v>
      </c>
      <c r="D27" s="17"/>
      <c r="E27" s="64">
        <v>699.42</v>
      </c>
      <c r="F27" s="22"/>
      <c r="G27" s="22"/>
      <c r="H27" s="22">
        <f>+'bank activity'!V12</f>
        <v>699.42</v>
      </c>
      <c r="I27" s="25">
        <f t="shared" si="2"/>
        <v>1</v>
      </c>
      <c r="J27" s="68">
        <f t="shared" si="3"/>
        <v>0</v>
      </c>
    </row>
    <row r="28" spans="1:11" x14ac:dyDescent="0.2">
      <c r="C28" s="62" t="s">
        <v>132</v>
      </c>
      <c r="D28" s="17"/>
      <c r="E28" s="64">
        <v>100</v>
      </c>
      <c r="F28" s="22"/>
      <c r="G28" s="22"/>
      <c r="H28" s="66">
        <v>0</v>
      </c>
      <c r="I28" s="25">
        <f t="shared" si="2"/>
        <v>0</v>
      </c>
      <c r="J28" s="68">
        <f t="shared" si="3"/>
        <v>-100</v>
      </c>
    </row>
    <row r="29" spans="1:11" x14ac:dyDescent="0.2">
      <c r="C29" s="4" t="s">
        <v>122</v>
      </c>
      <c r="D29" s="58"/>
      <c r="E29" s="65">
        <v>100</v>
      </c>
      <c r="F29" s="22"/>
      <c r="G29" s="22"/>
      <c r="H29" s="66">
        <f>+'bank activity'!V65</f>
        <v>0</v>
      </c>
      <c r="I29" s="25">
        <f t="shared" si="2"/>
        <v>0</v>
      </c>
      <c r="J29" s="63">
        <f t="shared" si="3"/>
        <v>-100</v>
      </c>
    </row>
    <row r="30" spans="1:11" x14ac:dyDescent="0.2">
      <c r="C30" s="4" t="s">
        <v>71</v>
      </c>
      <c r="D30" s="17"/>
      <c r="E30" s="18">
        <f>SUM(E23:E29)</f>
        <v>2360.62</v>
      </c>
      <c r="F30" s="12"/>
      <c r="G30" s="12"/>
      <c r="H30" s="67">
        <f>SUM(H24:H29)</f>
        <v>2115.42</v>
      </c>
      <c r="I30" s="19"/>
      <c r="J30" s="22">
        <f>SUM(J23:J29)</f>
        <v>-245.2</v>
      </c>
    </row>
    <row r="31" spans="1:11" x14ac:dyDescent="0.2">
      <c r="C31" s="4"/>
      <c r="D31" s="17"/>
      <c r="E31" s="18"/>
      <c r="F31" s="12"/>
      <c r="G31" s="12"/>
      <c r="H31" s="19" t="str">
        <f>IF(H25+H18+H26+H27+H33='bank activity'!E63,"correct","incorrect")</f>
        <v>correct</v>
      </c>
      <c r="I31" s="12"/>
      <c r="J31" s="33">
        <f>+E30-H30</f>
        <v>245.19999999999982</v>
      </c>
    </row>
    <row r="32" spans="1:11" x14ac:dyDescent="0.2">
      <c r="C32" s="4"/>
      <c r="D32" s="17"/>
      <c r="E32" s="18"/>
      <c r="F32" s="12"/>
      <c r="G32" s="12"/>
      <c r="H32" s="19"/>
      <c r="I32" s="12"/>
      <c r="J32" s="33"/>
    </row>
    <row r="33" spans="1:11" ht="21" x14ac:dyDescent="0.25">
      <c r="C33" s="49" t="s">
        <v>91</v>
      </c>
      <c r="D33" s="52"/>
      <c r="E33" s="18">
        <v>1589.9</v>
      </c>
      <c r="F33" s="12"/>
      <c r="G33" s="12"/>
      <c r="H33" s="22">
        <f>+'bank activity'!S63</f>
        <v>50</v>
      </c>
      <c r="I33" s="25">
        <f>+H33/E33</f>
        <v>3.1448518774765705E-2</v>
      </c>
      <c r="J33" s="61">
        <f>+H33-E33</f>
        <v>-1539.9</v>
      </c>
    </row>
    <row r="34" spans="1:11" x14ac:dyDescent="0.2">
      <c r="C34" s="4"/>
      <c r="D34" s="17"/>
      <c r="E34" s="18"/>
      <c r="F34" s="12"/>
      <c r="G34" s="12"/>
      <c r="H34" s="19"/>
      <c r="I34" s="12"/>
    </row>
    <row r="35" spans="1:11" x14ac:dyDescent="0.2">
      <c r="C35" s="4"/>
      <c r="D35" s="17"/>
      <c r="E35" s="18"/>
      <c r="F35" s="12"/>
      <c r="G35" s="12"/>
      <c r="H35" s="19"/>
      <c r="I35" s="12"/>
    </row>
    <row r="36" spans="1:11" ht="21" x14ac:dyDescent="0.25">
      <c r="C36" s="49" t="s">
        <v>46</v>
      </c>
      <c r="D36" s="50"/>
      <c r="E36" s="53" t="s">
        <v>44</v>
      </c>
      <c r="F36" s="54"/>
      <c r="G36" s="54"/>
      <c r="H36" s="53" t="s">
        <v>48</v>
      </c>
      <c r="I36" s="53"/>
      <c r="J36" s="55" t="s">
        <v>74</v>
      </c>
      <c r="K36" s="56"/>
    </row>
    <row r="37" spans="1:11" x14ac:dyDescent="0.2">
      <c r="C37" s="5" t="s">
        <v>7</v>
      </c>
      <c r="D37" s="11"/>
      <c r="E37" s="29">
        <f>SUM(D38:D53)+990</f>
        <v>3180</v>
      </c>
      <c r="F37" s="12"/>
      <c r="G37" s="12"/>
      <c r="H37" s="12"/>
      <c r="I37" s="12"/>
    </row>
    <row r="38" spans="1:11" x14ac:dyDescent="0.2">
      <c r="A38">
        <v>1</v>
      </c>
      <c r="B38" t="s">
        <v>10</v>
      </c>
      <c r="C38" s="5" t="s">
        <v>31</v>
      </c>
      <c r="D38" s="28">
        <f t="shared" ref="D38:D49" si="4">212-66</f>
        <v>146</v>
      </c>
      <c r="E38" s="29"/>
      <c r="F38" s="30"/>
      <c r="G38" s="30"/>
      <c r="H38" s="31">
        <f>+'bank activity'!Y63</f>
        <v>158.5</v>
      </c>
      <c r="I38" s="12"/>
      <c r="J38" s="22">
        <f t="shared" ref="J38:J46" si="5">+H38-D38</f>
        <v>12.5</v>
      </c>
    </row>
    <row r="39" spans="1:11" x14ac:dyDescent="0.2">
      <c r="A39">
        <v>2</v>
      </c>
      <c r="B39" t="s">
        <v>11</v>
      </c>
      <c r="C39" s="5" t="s">
        <v>14</v>
      </c>
      <c r="D39" s="28">
        <f t="shared" si="4"/>
        <v>146</v>
      </c>
      <c r="E39" s="29"/>
      <c r="F39" s="30"/>
      <c r="G39" s="30"/>
      <c r="H39" s="31">
        <f>+'bank activity'!Z63</f>
        <v>146</v>
      </c>
      <c r="I39" s="12"/>
      <c r="J39" s="22">
        <f t="shared" si="5"/>
        <v>0</v>
      </c>
    </row>
    <row r="40" spans="1:11" x14ac:dyDescent="0.2">
      <c r="A40">
        <v>3</v>
      </c>
      <c r="B40" t="s">
        <v>12</v>
      </c>
      <c r="C40" s="5" t="s">
        <v>13</v>
      </c>
      <c r="D40" s="28">
        <f t="shared" si="4"/>
        <v>146</v>
      </c>
      <c r="E40" s="29"/>
      <c r="F40" s="30"/>
      <c r="G40" s="30"/>
      <c r="H40" s="31">
        <f>+'bank activity'!AA63</f>
        <v>0</v>
      </c>
      <c r="I40" s="12"/>
      <c r="J40" s="22">
        <f t="shared" si="5"/>
        <v>-146</v>
      </c>
    </row>
    <row r="41" spans="1:11" x14ac:dyDescent="0.2">
      <c r="A41">
        <v>5</v>
      </c>
      <c r="B41" t="s">
        <v>15</v>
      </c>
      <c r="C41" s="5" t="s">
        <v>56</v>
      </c>
      <c r="D41" s="28">
        <f t="shared" si="4"/>
        <v>146</v>
      </c>
      <c r="E41" s="29"/>
      <c r="F41" s="30"/>
      <c r="G41" s="30"/>
      <c r="H41" s="31">
        <f>+'bank activity'!AB63</f>
        <v>125</v>
      </c>
      <c r="I41" s="12"/>
      <c r="J41" s="22">
        <f t="shared" si="5"/>
        <v>-21</v>
      </c>
    </row>
    <row r="42" spans="1:11" x14ac:dyDescent="0.2">
      <c r="A42">
        <v>6</v>
      </c>
      <c r="B42" t="s">
        <v>15</v>
      </c>
      <c r="C42" s="5" t="s">
        <v>16</v>
      </c>
      <c r="D42" s="28">
        <f t="shared" si="4"/>
        <v>146</v>
      </c>
      <c r="E42" s="29"/>
      <c r="F42" s="30"/>
      <c r="G42" s="30"/>
      <c r="H42" s="30">
        <f>+'bank activity'!AC63</f>
        <v>148</v>
      </c>
      <c r="I42" s="12"/>
      <c r="J42" s="22">
        <f t="shared" si="5"/>
        <v>2</v>
      </c>
    </row>
    <row r="43" spans="1:11" x14ac:dyDescent="0.2">
      <c r="A43">
        <v>8</v>
      </c>
      <c r="B43" s="7" t="s">
        <v>114</v>
      </c>
      <c r="C43" s="5" t="s">
        <v>127</v>
      </c>
      <c r="D43" s="28">
        <f t="shared" si="4"/>
        <v>146</v>
      </c>
      <c r="E43" s="29"/>
      <c r="F43" s="30"/>
      <c r="G43" s="30"/>
      <c r="H43" s="30">
        <f>+'bank activity'!AD63</f>
        <v>146</v>
      </c>
      <c r="I43" s="12"/>
      <c r="J43" s="22">
        <f t="shared" si="5"/>
        <v>0</v>
      </c>
      <c r="K43" t="s">
        <v>115</v>
      </c>
    </row>
    <row r="44" spans="1:11" x14ac:dyDescent="0.2">
      <c r="A44">
        <v>10</v>
      </c>
      <c r="B44" t="s">
        <v>18</v>
      </c>
      <c r="C44" s="5" t="s">
        <v>116</v>
      </c>
      <c r="D44" s="28">
        <f t="shared" si="4"/>
        <v>146</v>
      </c>
      <c r="E44" s="29"/>
      <c r="F44" s="30"/>
      <c r="G44" s="30"/>
      <c r="H44" s="30">
        <f>+'bank activity'!AE63</f>
        <v>0</v>
      </c>
      <c r="I44" s="12"/>
      <c r="J44" s="22">
        <f t="shared" si="5"/>
        <v>-146</v>
      </c>
    </row>
    <row r="45" spans="1:11" x14ac:dyDescent="0.2">
      <c r="A45">
        <v>12</v>
      </c>
      <c r="B45" t="s">
        <v>19</v>
      </c>
      <c r="C45" s="5" t="s">
        <v>20</v>
      </c>
      <c r="D45" s="28">
        <f t="shared" si="4"/>
        <v>146</v>
      </c>
      <c r="E45" s="29"/>
      <c r="F45" s="30"/>
      <c r="G45" s="30"/>
      <c r="H45" s="30">
        <f>+'bank activity'!AF63</f>
        <v>170</v>
      </c>
      <c r="I45" s="12"/>
      <c r="J45" s="22">
        <f t="shared" si="5"/>
        <v>24</v>
      </c>
    </row>
    <row r="46" spans="1:11" x14ac:dyDescent="0.2">
      <c r="B46" t="s">
        <v>73</v>
      </c>
      <c r="C46" s="5" t="s">
        <v>78</v>
      </c>
      <c r="D46" s="28">
        <f t="shared" si="4"/>
        <v>146</v>
      </c>
      <c r="E46" s="29"/>
      <c r="F46" s="30"/>
      <c r="G46" s="30"/>
      <c r="H46" s="30">
        <f>+'bank activity'!AG63</f>
        <v>146</v>
      </c>
      <c r="I46" s="12"/>
      <c r="J46" s="22">
        <f t="shared" si="5"/>
        <v>0</v>
      </c>
    </row>
    <row r="47" spans="1:11" x14ac:dyDescent="0.2">
      <c r="A47">
        <v>13</v>
      </c>
      <c r="B47" t="s">
        <v>21</v>
      </c>
      <c r="C47" s="5" t="s">
        <v>22</v>
      </c>
      <c r="D47" s="28">
        <f t="shared" si="4"/>
        <v>146</v>
      </c>
      <c r="E47" s="29"/>
      <c r="F47" s="30"/>
      <c r="G47" s="30"/>
      <c r="H47" s="30">
        <f>+'bank activity'!AH63</f>
        <v>0</v>
      </c>
      <c r="I47" s="12"/>
      <c r="J47" s="22">
        <f t="shared" ref="J47:J53" si="6">+H47-D47</f>
        <v>-146</v>
      </c>
    </row>
    <row r="48" spans="1:11" x14ac:dyDescent="0.2">
      <c r="A48">
        <v>14</v>
      </c>
      <c r="B48" t="s">
        <v>23</v>
      </c>
      <c r="C48" s="5" t="s">
        <v>27</v>
      </c>
      <c r="D48" s="28">
        <f t="shared" si="4"/>
        <v>146</v>
      </c>
      <c r="E48" s="29"/>
      <c r="F48" s="30"/>
      <c r="G48" s="30"/>
      <c r="H48" s="31">
        <f>+'bank activity'!AI63</f>
        <v>300</v>
      </c>
      <c r="I48" s="12"/>
      <c r="J48" s="22">
        <f t="shared" si="6"/>
        <v>154</v>
      </c>
    </row>
    <row r="49" spans="1:10" x14ac:dyDescent="0.2">
      <c r="A49">
        <v>15</v>
      </c>
      <c r="B49" t="s">
        <v>24</v>
      </c>
      <c r="C49" s="5" t="s">
        <v>25</v>
      </c>
      <c r="D49" s="28">
        <f t="shared" si="4"/>
        <v>146</v>
      </c>
      <c r="E49" s="29"/>
      <c r="F49" s="30"/>
      <c r="G49" s="30"/>
      <c r="H49" s="30">
        <f>+'bank activity'!AJ63</f>
        <v>0</v>
      </c>
      <c r="I49" s="12"/>
      <c r="J49" s="22">
        <f t="shared" si="6"/>
        <v>-146</v>
      </c>
    </row>
    <row r="50" spans="1:10" x14ac:dyDescent="0.2">
      <c r="B50" t="s">
        <v>26</v>
      </c>
      <c r="C50" s="5" t="s">
        <v>30</v>
      </c>
      <c r="D50" s="28">
        <v>0</v>
      </c>
      <c r="E50" s="29"/>
      <c r="F50" s="30"/>
      <c r="G50" s="30"/>
      <c r="H50" s="30">
        <v>0</v>
      </c>
      <c r="I50" s="12"/>
      <c r="J50" s="22">
        <f t="shared" si="6"/>
        <v>0</v>
      </c>
    </row>
    <row r="51" spans="1:10" x14ac:dyDescent="0.2">
      <c r="B51" t="s">
        <v>82</v>
      </c>
      <c r="C51" s="5" t="s">
        <v>85</v>
      </c>
      <c r="D51" s="28">
        <f>212-66</f>
        <v>146</v>
      </c>
      <c r="E51" s="29"/>
      <c r="F51" s="30"/>
      <c r="G51" s="30"/>
      <c r="H51" s="30">
        <f>+'bank activity'!AK63</f>
        <v>0</v>
      </c>
      <c r="I51" s="12"/>
      <c r="J51" s="22">
        <f t="shared" si="6"/>
        <v>-146</v>
      </c>
    </row>
    <row r="52" spans="1:10" x14ac:dyDescent="0.2">
      <c r="A52">
        <v>16</v>
      </c>
      <c r="B52" s="7" t="s">
        <v>28</v>
      </c>
      <c r="C52" s="5" t="s">
        <v>29</v>
      </c>
      <c r="D52" s="28">
        <f>212-66</f>
        <v>146</v>
      </c>
      <c r="E52" s="29"/>
      <c r="F52" s="30"/>
      <c r="G52" s="30"/>
      <c r="H52" s="31">
        <f>+'bank activity'!AL63</f>
        <v>0</v>
      </c>
      <c r="I52" s="12"/>
      <c r="J52" s="12">
        <f t="shared" si="6"/>
        <v>-146</v>
      </c>
    </row>
    <row r="53" spans="1:10" x14ac:dyDescent="0.2">
      <c r="B53" s="12" t="s">
        <v>82</v>
      </c>
      <c r="C53" s="5" t="s">
        <v>89</v>
      </c>
      <c r="D53" s="28">
        <f>212-66</f>
        <v>146</v>
      </c>
      <c r="E53" s="29"/>
      <c r="F53" s="30"/>
      <c r="G53" s="30"/>
      <c r="H53" s="31">
        <f>+'bank activity'!AM63</f>
        <v>0</v>
      </c>
      <c r="I53" s="12"/>
      <c r="J53" s="12">
        <f t="shared" si="6"/>
        <v>-146</v>
      </c>
    </row>
    <row r="54" spans="1:10" x14ac:dyDescent="0.2">
      <c r="A54" t="s">
        <v>40</v>
      </c>
      <c r="C54" s="5" t="s">
        <v>8</v>
      </c>
      <c r="D54" s="11"/>
      <c r="E54" s="13">
        <v>800</v>
      </c>
      <c r="F54" s="12"/>
      <c r="G54" s="12"/>
      <c r="H54" s="12">
        <f>+'bank activity'!AN63</f>
        <v>375.5</v>
      </c>
      <c r="I54" s="12"/>
      <c r="J54" s="12">
        <f>+H54-E54</f>
        <v>-424.5</v>
      </c>
    </row>
    <row r="55" spans="1:10" x14ac:dyDescent="0.2">
      <c r="C55" s="5" t="s">
        <v>80</v>
      </c>
      <c r="D55" s="11"/>
      <c r="E55" s="13">
        <v>0</v>
      </c>
      <c r="F55" s="12"/>
      <c r="G55" s="12"/>
      <c r="H55" s="12">
        <f>+'bank activity'!AO63</f>
        <v>0</v>
      </c>
      <c r="I55" s="12"/>
      <c r="J55" s="12">
        <f>+H55-E55</f>
        <v>0</v>
      </c>
    </row>
    <row r="56" spans="1:10" ht="16" thickBot="1" x14ac:dyDescent="0.25">
      <c r="A56" t="s">
        <v>41</v>
      </c>
      <c r="C56" s="4" t="s">
        <v>9</v>
      </c>
      <c r="D56" s="17"/>
      <c r="E56" s="13">
        <v>1000</v>
      </c>
      <c r="F56" s="12"/>
      <c r="G56" s="12"/>
      <c r="H56" s="15">
        <f>+'bank activity'!AQ63</f>
        <v>260</v>
      </c>
      <c r="I56" s="15"/>
      <c r="J56" s="26">
        <f>+H56-E56</f>
        <v>-740</v>
      </c>
    </row>
    <row r="57" spans="1:10" ht="16" thickBot="1" x14ac:dyDescent="0.25">
      <c r="C57" s="4"/>
      <c r="D57" s="17"/>
      <c r="E57" s="16">
        <f>SUM(E37:E56)</f>
        <v>4980</v>
      </c>
      <c r="F57" s="12"/>
      <c r="G57" s="12"/>
      <c r="H57" s="60">
        <f>SUM(H38:H56)</f>
        <v>1975</v>
      </c>
      <c r="I57" s="12"/>
      <c r="J57" s="12">
        <f>SUM(J38:J56)</f>
        <v>-2015</v>
      </c>
    </row>
    <row r="58" spans="1:10" ht="16" thickTop="1" x14ac:dyDescent="0.2">
      <c r="C58" s="4"/>
      <c r="D58" s="4"/>
      <c r="E58" s="4"/>
      <c r="H58" s="9" t="str">
        <f>IF(H57+1000='bank activity'!F63,"correct","incorrect")</f>
        <v>correct</v>
      </c>
      <c r="I58" s="9"/>
      <c r="J58" s="19">
        <f>+E57-H57</f>
        <v>3005</v>
      </c>
    </row>
    <row r="59" spans="1:10" x14ac:dyDescent="0.2">
      <c r="J59" s="12"/>
    </row>
  </sheetData>
  <pageMargins left="0.7" right="0.7" top="0.75" bottom="0.75" header="0.3" footer="0.3"/>
  <pageSetup scale="7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9"/>
  <sheetViews>
    <sheetView zoomScaleNormal="100" workbookViewId="0">
      <pane xSplit="7" ySplit="6" topLeftCell="AF35" activePane="bottomRight" state="frozen"/>
      <selection pane="topRight" activeCell="H1" sqref="H1"/>
      <selection pane="bottomLeft" activeCell="A7" sqref="A7"/>
      <selection pane="bottomRight" activeCell="AS61" sqref="AS61"/>
    </sheetView>
  </sheetViews>
  <sheetFormatPr baseColWidth="10" defaultColWidth="8.83203125" defaultRowHeight="15" x14ac:dyDescent="0.2"/>
  <cols>
    <col min="2" max="2" width="9.1640625" bestFit="1" customWidth="1"/>
    <col min="4" max="4" width="50.83203125" bestFit="1" customWidth="1"/>
    <col min="7" max="40" width="9.1640625" customWidth="1"/>
    <col min="41" max="41" width="7" customWidth="1"/>
    <col min="42" max="42" width="10.5" customWidth="1"/>
    <col min="43" max="47" width="9.1640625" customWidth="1"/>
  </cols>
  <sheetData>
    <row r="1" spans="1:46" x14ac:dyDescent="0.2">
      <c r="I1" t="s">
        <v>110</v>
      </c>
      <c r="Y1" t="s">
        <v>39</v>
      </c>
    </row>
    <row r="2" spans="1:46" x14ac:dyDescent="0.2"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Y2">
        <v>1</v>
      </c>
      <c r="Z2">
        <v>2</v>
      </c>
      <c r="AA2">
        <v>3</v>
      </c>
      <c r="AB2">
        <v>4</v>
      </c>
      <c r="AC2">
        <v>5</v>
      </c>
      <c r="AD2">
        <v>7</v>
      </c>
      <c r="AE2">
        <v>9</v>
      </c>
      <c r="AF2">
        <v>10</v>
      </c>
      <c r="AG2">
        <v>11</v>
      </c>
      <c r="AH2">
        <v>12</v>
      </c>
      <c r="AI2">
        <v>13</v>
      </c>
      <c r="AJ2">
        <v>14</v>
      </c>
      <c r="AK2">
        <v>15</v>
      </c>
      <c r="AL2">
        <v>16</v>
      </c>
      <c r="AM2">
        <v>17</v>
      </c>
    </row>
    <row r="3" spans="1:46" ht="26" x14ac:dyDescent="0.3">
      <c r="A3" s="20" t="s">
        <v>4</v>
      </c>
      <c r="E3" t="s">
        <v>1</v>
      </c>
      <c r="F3" t="s">
        <v>0</v>
      </c>
      <c r="G3" t="s">
        <v>2</v>
      </c>
      <c r="I3" t="s">
        <v>32</v>
      </c>
      <c r="J3" t="s">
        <v>111</v>
      </c>
      <c r="K3" t="s">
        <v>33</v>
      </c>
      <c r="L3" t="s">
        <v>34</v>
      </c>
      <c r="M3" t="s">
        <v>35</v>
      </c>
      <c r="N3" s="57" t="s">
        <v>105</v>
      </c>
      <c r="O3" t="s">
        <v>98</v>
      </c>
      <c r="P3" t="s">
        <v>94</v>
      </c>
      <c r="Q3" t="s">
        <v>108</v>
      </c>
      <c r="R3" t="s">
        <v>104</v>
      </c>
      <c r="S3" t="s">
        <v>89</v>
      </c>
      <c r="T3" t="s">
        <v>109</v>
      </c>
      <c r="U3" t="s">
        <v>37</v>
      </c>
      <c r="V3" t="s">
        <v>66</v>
      </c>
      <c r="X3" t="s">
        <v>88</v>
      </c>
      <c r="Y3" t="s">
        <v>10</v>
      </c>
      <c r="Z3" t="s">
        <v>11</v>
      </c>
      <c r="AA3" t="s">
        <v>12</v>
      </c>
      <c r="AB3" t="s">
        <v>15</v>
      </c>
      <c r="AC3" t="s">
        <v>15</v>
      </c>
      <c r="AD3" s="7" t="s">
        <v>17</v>
      </c>
      <c r="AE3" t="s">
        <v>18</v>
      </c>
      <c r="AF3" t="s">
        <v>19</v>
      </c>
      <c r="AG3" t="s">
        <v>73</v>
      </c>
      <c r="AH3" t="s">
        <v>21</v>
      </c>
      <c r="AI3" t="s">
        <v>23</v>
      </c>
      <c r="AJ3" t="s">
        <v>24</v>
      </c>
      <c r="AK3" t="s">
        <v>82</v>
      </c>
      <c r="AL3" s="7" t="s">
        <v>28</v>
      </c>
      <c r="AM3" s="12" t="s">
        <v>82</v>
      </c>
      <c r="AN3" t="s">
        <v>42</v>
      </c>
      <c r="AO3" t="s">
        <v>94</v>
      </c>
      <c r="AP3" t="s">
        <v>95</v>
      </c>
      <c r="AQ3" t="s">
        <v>38</v>
      </c>
    </row>
    <row r="4" spans="1:46" x14ac:dyDescent="0.2">
      <c r="D4" t="s">
        <v>123</v>
      </c>
      <c r="G4" s="3">
        <v>5440.52</v>
      </c>
      <c r="H4" s="3"/>
      <c r="J4" t="s">
        <v>57</v>
      </c>
      <c r="N4" t="s">
        <v>107</v>
      </c>
      <c r="O4" t="s">
        <v>106</v>
      </c>
      <c r="Q4" t="s">
        <v>62</v>
      </c>
      <c r="S4" t="s">
        <v>90</v>
      </c>
      <c r="T4" t="s">
        <v>36</v>
      </c>
      <c r="V4" t="s">
        <v>67</v>
      </c>
      <c r="AB4" t="s">
        <v>43</v>
      </c>
      <c r="AD4" t="s">
        <v>113</v>
      </c>
      <c r="AF4" t="s">
        <v>79</v>
      </c>
      <c r="AI4" t="s">
        <v>26</v>
      </c>
    </row>
    <row r="5" spans="1:46" x14ac:dyDescent="0.2">
      <c r="D5" s="3"/>
      <c r="E5" s="1"/>
      <c r="G5" s="22">
        <f t="shared" ref="G5:G16" si="0">+G4+F5-E5</f>
        <v>5440.52</v>
      </c>
      <c r="H5" s="2"/>
      <c r="Q5" s="1"/>
      <c r="R5" s="12"/>
      <c r="S5" s="12"/>
      <c r="T5" s="12"/>
      <c r="U5" s="12"/>
      <c r="V5" s="1" t="s">
        <v>68</v>
      </c>
      <c r="W5" s="1"/>
      <c r="X5" t="s">
        <v>89</v>
      </c>
      <c r="Y5" t="s">
        <v>63</v>
      </c>
      <c r="Z5" t="s">
        <v>49</v>
      </c>
      <c r="AA5" t="s">
        <v>52</v>
      </c>
      <c r="AB5" t="s">
        <v>50</v>
      </c>
      <c r="AC5" t="s">
        <v>51</v>
      </c>
      <c r="AD5" t="s">
        <v>69</v>
      </c>
      <c r="AE5" t="s">
        <v>98</v>
      </c>
      <c r="AF5" t="s">
        <v>99</v>
      </c>
      <c r="AG5" t="s">
        <v>83</v>
      </c>
      <c r="AH5" t="s">
        <v>3</v>
      </c>
      <c r="AI5" t="s">
        <v>112</v>
      </c>
      <c r="AJ5" t="s">
        <v>55</v>
      </c>
      <c r="AK5" t="s">
        <v>86</v>
      </c>
      <c r="AL5" t="s">
        <v>92</v>
      </c>
      <c r="AM5" t="s">
        <v>89</v>
      </c>
    </row>
    <row r="6" spans="1:46" x14ac:dyDescent="0.2">
      <c r="E6" s="1"/>
      <c r="F6" s="1"/>
      <c r="G6" s="22">
        <f t="shared" si="0"/>
        <v>5440.52</v>
      </c>
      <c r="H6" s="2"/>
      <c r="W6" s="1"/>
      <c r="X6" t="s">
        <v>90</v>
      </c>
      <c r="Y6" t="s">
        <v>97</v>
      </c>
      <c r="AA6" t="s">
        <v>53</v>
      </c>
      <c r="AB6" s="7" t="s">
        <v>101</v>
      </c>
      <c r="AD6" t="s">
        <v>70</v>
      </c>
      <c r="AE6" t="s">
        <v>54</v>
      </c>
      <c r="AF6" t="s">
        <v>100</v>
      </c>
      <c r="AI6" t="s">
        <v>61</v>
      </c>
      <c r="AK6" t="s">
        <v>87</v>
      </c>
      <c r="AL6" t="s">
        <v>93</v>
      </c>
    </row>
    <row r="7" spans="1:46" x14ac:dyDescent="0.2">
      <c r="D7" s="3"/>
      <c r="F7" s="1"/>
      <c r="G7" s="22">
        <f t="shared" si="0"/>
        <v>5440.52</v>
      </c>
      <c r="H7" s="2"/>
      <c r="W7" s="1">
        <f t="shared" ref="W7:W62" si="1">+E7-SUM(I7:V7)</f>
        <v>0</v>
      </c>
      <c r="AR7">
        <f t="shared" ref="AR7:AR62" si="2">+F7-SUM(X7:AQ7)</f>
        <v>0</v>
      </c>
    </row>
    <row r="8" spans="1:46" x14ac:dyDescent="0.2">
      <c r="B8">
        <v>20210125</v>
      </c>
      <c r="D8" s="3" t="s">
        <v>124</v>
      </c>
      <c r="F8" s="3">
        <v>50</v>
      </c>
      <c r="G8" s="12">
        <f t="shared" si="0"/>
        <v>5490.52</v>
      </c>
      <c r="H8" s="22"/>
      <c r="V8" s="3"/>
      <c r="W8" s="12">
        <f t="shared" si="1"/>
        <v>0</v>
      </c>
      <c r="X8" s="9"/>
      <c r="AB8">
        <f>F8</f>
        <v>50</v>
      </c>
      <c r="AN8" s="12"/>
      <c r="AO8" s="12"/>
      <c r="AP8" s="12"/>
      <c r="AR8">
        <f t="shared" si="2"/>
        <v>0</v>
      </c>
      <c r="AS8" s="9"/>
    </row>
    <row r="9" spans="1:46" x14ac:dyDescent="0.2">
      <c r="B9">
        <v>20210125</v>
      </c>
      <c r="D9" s="3" t="s">
        <v>125</v>
      </c>
      <c r="E9" s="3"/>
      <c r="F9">
        <v>36</v>
      </c>
      <c r="G9" s="22">
        <f t="shared" si="0"/>
        <v>5526.52</v>
      </c>
      <c r="H9" s="22"/>
      <c r="I9" s="22"/>
      <c r="W9" s="12">
        <f t="shared" si="1"/>
        <v>0</v>
      </c>
      <c r="X9" s="12"/>
      <c r="Y9" s="24">
        <f>F9</f>
        <v>36</v>
      </c>
      <c r="AO9" s="12"/>
      <c r="AP9" s="12"/>
      <c r="AQ9" s="12"/>
      <c r="AR9">
        <f t="shared" si="2"/>
        <v>0</v>
      </c>
      <c r="AT9" s="9"/>
    </row>
    <row r="10" spans="1:46" x14ac:dyDescent="0.2">
      <c r="B10">
        <v>20210225</v>
      </c>
      <c r="D10" t="s">
        <v>128</v>
      </c>
      <c r="E10">
        <v>180</v>
      </c>
      <c r="G10" s="12">
        <f t="shared" si="0"/>
        <v>5346.52</v>
      </c>
      <c r="H10" s="22"/>
      <c r="I10" s="22"/>
      <c r="J10">
        <f>E10</f>
        <v>180</v>
      </c>
      <c r="W10" s="12">
        <f t="shared" si="1"/>
        <v>0</v>
      </c>
      <c r="X10" s="12"/>
      <c r="Y10" s="4"/>
      <c r="AO10" s="12"/>
      <c r="AP10" s="12"/>
      <c r="AQ10" s="12"/>
      <c r="AR10">
        <f t="shared" si="2"/>
        <v>0</v>
      </c>
      <c r="AT10" s="9"/>
    </row>
    <row r="11" spans="1:46" x14ac:dyDescent="0.2">
      <c r="B11">
        <v>20210225</v>
      </c>
      <c r="D11" t="s">
        <v>130</v>
      </c>
      <c r="E11">
        <v>240</v>
      </c>
      <c r="G11" s="12">
        <f t="shared" si="0"/>
        <v>5106.5200000000004</v>
      </c>
      <c r="H11" s="22"/>
      <c r="I11" s="22"/>
      <c r="J11">
        <f>E11</f>
        <v>240</v>
      </c>
      <c r="W11" s="12">
        <f t="shared" si="1"/>
        <v>0</v>
      </c>
      <c r="X11" s="12"/>
      <c r="Y11" s="4"/>
      <c r="AO11" s="12"/>
      <c r="AP11" s="12"/>
      <c r="AQ11" s="12"/>
      <c r="AR11">
        <f t="shared" si="2"/>
        <v>0</v>
      </c>
      <c r="AT11" s="9"/>
    </row>
    <row r="12" spans="1:46" x14ac:dyDescent="0.2">
      <c r="B12">
        <v>20210225</v>
      </c>
      <c r="D12" t="s">
        <v>129</v>
      </c>
      <c r="E12">
        <v>699.42</v>
      </c>
      <c r="G12" s="12">
        <f t="shared" si="0"/>
        <v>4407.1000000000004</v>
      </c>
      <c r="H12" s="22"/>
      <c r="I12" s="22"/>
      <c r="V12">
        <f>E12</f>
        <v>699.42</v>
      </c>
      <c r="W12" s="12">
        <f t="shared" si="1"/>
        <v>0</v>
      </c>
      <c r="X12" s="12"/>
      <c r="Y12" s="4"/>
      <c r="AO12" s="12"/>
      <c r="AP12" s="12"/>
      <c r="AQ12" s="12"/>
      <c r="AR12">
        <f t="shared" si="2"/>
        <v>0</v>
      </c>
      <c r="AT12" s="9"/>
    </row>
    <row r="13" spans="1:46" x14ac:dyDescent="0.2">
      <c r="B13">
        <v>20210308</v>
      </c>
      <c r="D13" t="s">
        <v>133</v>
      </c>
      <c r="F13">
        <v>90</v>
      </c>
      <c r="G13" s="12">
        <f t="shared" si="0"/>
        <v>4497.1000000000004</v>
      </c>
      <c r="H13" s="22"/>
      <c r="I13" s="22"/>
      <c r="W13" s="12">
        <f t="shared" si="1"/>
        <v>0</v>
      </c>
      <c r="X13" s="12"/>
      <c r="Y13" s="4"/>
      <c r="AF13">
        <f>F13</f>
        <v>90</v>
      </c>
      <c r="AO13" s="12"/>
      <c r="AP13" s="12"/>
      <c r="AQ13" s="12"/>
      <c r="AR13">
        <f t="shared" si="2"/>
        <v>0</v>
      </c>
      <c r="AT13" s="9"/>
    </row>
    <row r="14" spans="1:46" x14ac:dyDescent="0.2">
      <c r="B14">
        <v>20210308</v>
      </c>
      <c r="D14" t="s">
        <v>134</v>
      </c>
      <c r="F14">
        <v>146</v>
      </c>
      <c r="G14" s="12">
        <f t="shared" si="0"/>
        <v>4643.1000000000004</v>
      </c>
      <c r="H14" s="22"/>
      <c r="I14" s="22"/>
      <c r="W14" s="12">
        <f t="shared" si="1"/>
        <v>0</v>
      </c>
      <c r="X14" s="12"/>
      <c r="Y14" s="4"/>
      <c r="AG14">
        <f>F14</f>
        <v>146</v>
      </c>
      <c r="AO14" s="12"/>
      <c r="AP14" s="12"/>
      <c r="AQ14" s="12"/>
      <c r="AR14">
        <f t="shared" si="2"/>
        <v>0</v>
      </c>
      <c r="AT14" s="9"/>
    </row>
    <row r="15" spans="1:46" x14ac:dyDescent="0.2">
      <c r="B15">
        <v>20210308</v>
      </c>
      <c r="D15" t="s">
        <v>135</v>
      </c>
      <c r="F15">
        <v>148</v>
      </c>
      <c r="G15" s="12">
        <f t="shared" si="0"/>
        <v>4791.1000000000004</v>
      </c>
      <c r="H15" s="22"/>
      <c r="I15" s="22"/>
      <c r="W15" s="12">
        <f t="shared" si="1"/>
        <v>0</v>
      </c>
      <c r="X15" s="12"/>
      <c r="Y15" s="4"/>
      <c r="AC15">
        <f>F15</f>
        <v>148</v>
      </c>
      <c r="AO15" s="12"/>
      <c r="AP15" s="12"/>
      <c r="AQ15" s="12"/>
      <c r="AR15">
        <f t="shared" si="2"/>
        <v>0</v>
      </c>
      <c r="AT15" s="9"/>
    </row>
    <row r="16" spans="1:46" x14ac:dyDescent="0.2">
      <c r="B16">
        <v>20210308</v>
      </c>
      <c r="D16" t="s">
        <v>147</v>
      </c>
      <c r="E16">
        <v>11.87</v>
      </c>
      <c r="G16" s="12">
        <f t="shared" si="0"/>
        <v>4779.2300000000005</v>
      </c>
      <c r="H16" s="22"/>
      <c r="I16" s="22"/>
      <c r="T16">
        <f>E16</f>
        <v>11.87</v>
      </c>
      <c r="W16" s="12">
        <f t="shared" si="1"/>
        <v>0</v>
      </c>
      <c r="X16" s="12"/>
      <c r="Y16" s="4"/>
      <c r="AO16" s="12"/>
      <c r="AP16" s="12"/>
      <c r="AQ16" s="12"/>
      <c r="AR16">
        <f t="shared" si="2"/>
        <v>0</v>
      </c>
      <c r="AT16" s="9"/>
    </row>
    <row r="17" spans="2:46" x14ac:dyDescent="0.2">
      <c r="B17">
        <v>20210316</v>
      </c>
      <c r="D17" t="s">
        <v>136</v>
      </c>
      <c r="E17">
        <v>224.87</v>
      </c>
      <c r="G17" s="12">
        <f t="shared" ref="G17:G62" si="3">+G16+F17-E17</f>
        <v>4554.3600000000006</v>
      </c>
      <c r="H17" s="22"/>
      <c r="I17" s="22"/>
      <c r="K17">
        <f>E17</f>
        <v>224.87</v>
      </c>
      <c r="W17" s="12">
        <f t="shared" si="1"/>
        <v>0</v>
      </c>
      <c r="X17" s="12"/>
      <c r="Y17" s="4"/>
      <c r="AO17" s="12"/>
      <c r="AP17" s="12"/>
      <c r="AQ17" s="12"/>
      <c r="AR17">
        <f t="shared" si="2"/>
        <v>0</v>
      </c>
      <c r="AT17" s="9"/>
    </row>
    <row r="18" spans="2:46" x14ac:dyDescent="0.2">
      <c r="B18">
        <v>20210331</v>
      </c>
      <c r="D18" t="s">
        <v>137</v>
      </c>
      <c r="E18">
        <v>2.5</v>
      </c>
      <c r="G18" s="22">
        <f t="shared" si="3"/>
        <v>4551.8600000000006</v>
      </c>
      <c r="H18" s="22"/>
      <c r="I18" s="22"/>
      <c r="U18">
        <f>E18</f>
        <v>2.5</v>
      </c>
      <c r="W18" s="12">
        <f t="shared" si="1"/>
        <v>0</v>
      </c>
      <c r="X18" s="12"/>
      <c r="Y18" s="4"/>
      <c r="AO18" s="12"/>
      <c r="AP18" s="12"/>
      <c r="AQ18" s="12"/>
      <c r="AR18">
        <f t="shared" si="2"/>
        <v>0</v>
      </c>
      <c r="AT18" s="9"/>
    </row>
    <row r="19" spans="2:46" x14ac:dyDescent="0.2">
      <c r="B19">
        <v>20210406</v>
      </c>
      <c r="D19" t="s">
        <v>142</v>
      </c>
      <c r="F19">
        <v>10</v>
      </c>
      <c r="G19" s="22">
        <f t="shared" si="3"/>
        <v>4561.8600000000006</v>
      </c>
      <c r="H19" s="22"/>
      <c r="I19" s="22"/>
      <c r="W19" s="12">
        <f t="shared" si="1"/>
        <v>0</v>
      </c>
      <c r="X19" s="12"/>
      <c r="Y19" s="4"/>
      <c r="AN19">
        <f>F19</f>
        <v>10</v>
      </c>
      <c r="AO19" s="12"/>
      <c r="AP19" s="12"/>
      <c r="AQ19" s="12"/>
      <c r="AR19">
        <f t="shared" si="2"/>
        <v>0</v>
      </c>
      <c r="AT19" s="9"/>
    </row>
    <row r="20" spans="2:46" x14ac:dyDescent="0.2">
      <c r="B20">
        <v>20210406</v>
      </c>
      <c r="D20" t="s">
        <v>142</v>
      </c>
      <c r="F20">
        <v>10</v>
      </c>
      <c r="G20" s="22">
        <f t="shared" si="3"/>
        <v>4571.8600000000006</v>
      </c>
      <c r="H20" s="22"/>
      <c r="I20" s="22"/>
      <c r="W20" s="12">
        <f t="shared" si="1"/>
        <v>0</v>
      </c>
      <c r="X20" s="12"/>
      <c r="Y20" s="4"/>
      <c r="AN20">
        <f>F20</f>
        <v>10</v>
      </c>
      <c r="AO20" s="12"/>
      <c r="AP20" s="12"/>
      <c r="AQ20" s="12"/>
      <c r="AR20">
        <f t="shared" si="2"/>
        <v>0</v>
      </c>
      <c r="AT20" s="9"/>
    </row>
    <row r="21" spans="2:46" x14ac:dyDescent="0.2">
      <c r="B21">
        <v>20210414</v>
      </c>
      <c r="D21" t="s">
        <v>142</v>
      </c>
      <c r="F21">
        <v>10</v>
      </c>
      <c r="G21" s="22">
        <f t="shared" si="3"/>
        <v>4581.8600000000006</v>
      </c>
      <c r="H21" s="22"/>
      <c r="I21" s="22"/>
      <c r="W21" s="12">
        <f t="shared" si="1"/>
        <v>0</v>
      </c>
      <c r="X21" s="12"/>
      <c r="Y21" s="4"/>
      <c r="AN21">
        <f>F21</f>
        <v>10</v>
      </c>
      <c r="AO21" s="12"/>
      <c r="AP21" s="12"/>
      <c r="AQ21" s="12"/>
      <c r="AR21">
        <f t="shared" si="2"/>
        <v>0</v>
      </c>
      <c r="AT21" s="9"/>
    </row>
    <row r="22" spans="2:46" x14ac:dyDescent="0.2">
      <c r="B22">
        <v>20210415</v>
      </c>
      <c r="D22" t="s">
        <v>146</v>
      </c>
      <c r="F22">
        <v>1000</v>
      </c>
      <c r="G22" s="22">
        <f t="shared" si="3"/>
        <v>5581.8600000000006</v>
      </c>
      <c r="H22" s="22"/>
      <c r="I22" s="22"/>
      <c r="W22" s="12">
        <f t="shared" si="1"/>
        <v>0</v>
      </c>
      <c r="X22" s="12">
        <f>F22</f>
        <v>1000</v>
      </c>
      <c r="Y22" s="4"/>
      <c r="AO22" s="12"/>
      <c r="AP22" s="12"/>
      <c r="AQ22" s="12"/>
      <c r="AR22">
        <f t="shared" si="2"/>
        <v>0</v>
      </c>
      <c r="AT22" s="9"/>
    </row>
    <row r="23" spans="2:46" x14ac:dyDescent="0.2">
      <c r="B23">
        <v>20210415</v>
      </c>
      <c r="D23" t="s">
        <v>138</v>
      </c>
      <c r="F23">
        <v>40</v>
      </c>
      <c r="G23" s="22">
        <f t="shared" si="3"/>
        <v>5621.8600000000006</v>
      </c>
      <c r="H23" s="22"/>
      <c r="I23" s="22"/>
      <c r="W23" s="12">
        <f t="shared" si="1"/>
        <v>0</v>
      </c>
      <c r="X23" s="12"/>
      <c r="Y23" s="4"/>
      <c r="AF23">
        <f>F23</f>
        <v>40</v>
      </c>
      <c r="AO23" s="12"/>
      <c r="AP23" s="12"/>
      <c r="AQ23" s="12"/>
      <c r="AR23">
        <f t="shared" si="2"/>
        <v>0</v>
      </c>
      <c r="AT23" s="9"/>
    </row>
    <row r="24" spans="2:46" x14ac:dyDescent="0.2">
      <c r="B24">
        <v>20210426</v>
      </c>
      <c r="D24" t="s">
        <v>140</v>
      </c>
      <c r="F24">
        <v>102.5</v>
      </c>
      <c r="G24" s="22">
        <f t="shared" si="3"/>
        <v>5724.3600000000006</v>
      </c>
      <c r="H24" s="22"/>
      <c r="I24" s="22"/>
      <c r="W24" s="12">
        <f t="shared" si="1"/>
        <v>0</v>
      </c>
      <c r="X24" s="12"/>
      <c r="Y24" s="4"/>
      <c r="AN24">
        <f>F24</f>
        <v>102.5</v>
      </c>
      <c r="AO24" s="12"/>
      <c r="AP24" s="12"/>
      <c r="AQ24" s="12"/>
      <c r="AR24">
        <f t="shared" si="2"/>
        <v>0</v>
      </c>
      <c r="AT24" s="9"/>
    </row>
    <row r="25" spans="2:46" x14ac:dyDescent="0.2">
      <c r="B25">
        <v>20210427</v>
      </c>
      <c r="D25" t="s">
        <v>139</v>
      </c>
      <c r="F25">
        <v>36</v>
      </c>
      <c r="G25" s="22">
        <f t="shared" si="3"/>
        <v>5760.3600000000006</v>
      </c>
      <c r="H25" s="22"/>
      <c r="I25" s="22"/>
      <c r="W25" s="12">
        <f t="shared" si="1"/>
        <v>0</v>
      </c>
      <c r="X25" s="12"/>
      <c r="Y25" s="4">
        <f>F25</f>
        <v>36</v>
      </c>
      <c r="AO25" s="12"/>
      <c r="AP25" s="12"/>
      <c r="AQ25" s="12"/>
      <c r="AR25">
        <f t="shared" si="2"/>
        <v>0</v>
      </c>
      <c r="AT25" s="9"/>
    </row>
    <row r="26" spans="2:46" x14ac:dyDescent="0.2">
      <c r="B26">
        <v>20210430</v>
      </c>
      <c r="D26" t="s">
        <v>137</v>
      </c>
      <c r="E26">
        <v>2.5</v>
      </c>
      <c r="G26" s="22">
        <f t="shared" si="3"/>
        <v>5757.8600000000006</v>
      </c>
      <c r="H26" s="22"/>
      <c r="I26" s="22"/>
      <c r="U26">
        <f>E26</f>
        <v>2.5</v>
      </c>
      <c r="W26" s="12">
        <f t="shared" si="1"/>
        <v>0</v>
      </c>
      <c r="X26" s="12"/>
      <c r="Y26" s="4"/>
      <c r="AO26" s="12"/>
      <c r="AP26" s="12"/>
      <c r="AQ26" s="12"/>
      <c r="AR26">
        <f t="shared" si="2"/>
        <v>0</v>
      </c>
      <c r="AT26" s="9"/>
    </row>
    <row r="27" spans="2:46" x14ac:dyDescent="0.2">
      <c r="B27">
        <v>20210510</v>
      </c>
      <c r="D27" t="s">
        <v>141</v>
      </c>
      <c r="F27">
        <v>220</v>
      </c>
      <c r="G27" s="22">
        <f t="shared" si="3"/>
        <v>5977.8600000000006</v>
      </c>
      <c r="H27" s="22"/>
      <c r="I27" s="22"/>
      <c r="W27" s="12">
        <f t="shared" si="1"/>
        <v>0</v>
      </c>
      <c r="X27" s="12"/>
      <c r="Y27" s="4"/>
      <c r="AO27" s="12"/>
      <c r="AP27" s="12"/>
      <c r="AQ27" s="12">
        <f>F27</f>
        <v>220</v>
      </c>
      <c r="AR27">
        <f t="shared" si="2"/>
        <v>0</v>
      </c>
      <c r="AT27" s="9"/>
    </row>
    <row r="28" spans="2:46" x14ac:dyDescent="0.2">
      <c r="B28">
        <v>20210510</v>
      </c>
      <c r="D28" t="s">
        <v>142</v>
      </c>
      <c r="F28">
        <v>10</v>
      </c>
      <c r="G28" s="22">
        <f t="shared" si="3"/>
        <v>5987.8600000000006</v>
      </c>
      <c r="H28" s="22"/>
      <c r="I28" s="22"/>
      <c r="W28" s="12">
        <f t="shared" si="1"/>
        <v>0</v>
      </c>
      <c r="X28" s="12"/>
      <c r="Y28" s="4"/>
      <c r="AN28">
        <f>F28</f>
        <v>10</v>
      </c>
      <c r="AO28" s="12"/>
      <c r="AP28" s="12"/>
      <c r="AQ28" s="12"/>
      <c r="AR28">
        <f t="shared" si="2"/>
        <v>0</v>
      </c>
      <c r="AT28" s="9"/>
    </row>
    <row r="29" spans="2:46" x14ac:dyDescent="0.2">
      <c r="B29">
        <v>20210511</v>
      </c>
      <c r="D29" t="s">
        <v>141</v>
      </c>
      <c r="F29">
        <v>5</v>
      </c>
      <c r="G29" s="22">
        <f t="shared" si="3"/>
        <v>5992.8600000000006</v>
      </c>
      <c r="H29" s="22"/>
      <c r="I29" s="22"/>
      <c r="W29" s="12">
        <f t="shared" si="1"/>
        <v>0</v>
      </c>
      <c r="X29" s="12"/>
      <c r="Y29" s="4"/>
      <c r="AO29" s="12"/>
      <c r="AP29" s="12"/>
      <c r="AQ29" s="12">
        <f>F29</f>
        <v>5</v>
      </c>
      <c r="AR29">
        <f t="shared" si="2"/>
        <v>0</v>
      </c>
      <c r="AT29" s="9"/>
    </row>
    <row r="30" spans="2:46" x14ac:dyDescent="0.2">
      <c r="B30">
        <v>20210512</v>
      </c>
      <c r="D30" t="s">
        <v>141</v>
      </c>
      <c r="F30">
        <v>15</v>
      </c>
      <c r="G30" s="22">
        <f t="shared" si="3"/>
        <v>6007.8600000000006</v>
      </c>
      <c r="H30" s="22"/>
      <c r="I30" s="22"/>
      <c r="W30" s="12">
        <f t="shared" si="1"/>
        <v>0</v>
      </c>
      <c r="X30" s="12"/>
      <c r="Y30" s="4"/>
      <c r="AO30" s="12"/>
      <c r="AP30" s="12"/>
      <c r="AQ30" s="12">
        <f>F30</f>
        <v>15</v>
      </c>
      <c r="AR30">
        <f t="shared" si="2"/>
        <v>0</v>
      </c>
      <c r="AT30" s="9"/>
    </row>
    <row r="31" spans="2:46" x14ac:dyDescent="0.2">
      <c r="B31">
        <v>20210514</v>
      </c>
      <c r="D31" t="s">
        <v>141</v>
      </c>
      <c r="F31">
        <v>10</v>
      </c>
      <c r="G31" s="22">
        <f t="shared" si="3"/>
        <v>6017.8600000000006</v>
      </c>
      <c r="H31" s="22"/>
      <c r="I31" s="22"/>
      <c r="W31" s="12">
        <f t="shared" si="1"/>
        <v>0</v>
      </c>
      <c r="X31" s="12"/>
      <c r="Y31" s="4"/>
      <c r="AO31" s="12"/>
      <c r="AP31" s="12"/>
      <c r="AQ31" s="12">
        <f>F31</f>
        <v>10</v>
      </c>
      <c r="AR31">
        <f t="shared" si="2"/>
        <v>0</v>
      </c>
      <c r="AT31" s="9"/>
    </row>
    <row r="32" spans="2:46" x14ac:dyDescent="0.2">
      <c r="B32">
        <v>20210517</v>
      </c>
      <c r="D32" t="s">
        <v>141</v>
      </c>
      <c r="F32">
        <v>10</v>
      </c>
      <c r="G32" s="22">
        <f t="shared" si="3"/>
        <v>6027.8600000000006</v>
      </c>
      <c r="H32" s="22"/>
      <c r="I32" s="22"/>
      <c r="W32" s="12">
        <f t="shared" si="1"/>
        <v>0</v>
      </c>
      <c r="X32" s="12"/>
      <c r="Y32" s="4"/>
      <c r="AO32" s="12"/>
      <c r="AP32" s="12"/>
      <c r="AQ32" s="12">
        <f>F32</f>
        <v>10</v>
      </c>
      <c r="AR32">
        <f t="shared" si="2"/>
        <v>0</v>
      </c>
      <c r="AT32" s="9"/>
    </row>
    <row r="33" spans="2:46" x14ac:dyDescent="0.2">
      <c r="B33">
        <v>20210517</v>
      </c>
      <c r="D33" t="s">
        <v>142</v>
      </c>
      <c r="F33">
        <v>10</v>
      </c>
      <c r="G33" s="22">
        <f t="shared" si="3"/>
        <v>6037.8600000000006</v>
      </c>
      <c r="H33" s="22"/>
      <c r="I33" s="22"/>
      <c r="S33" s="22">
        <f t="shared" ref="S33" si="4">+S32+R33-Q33</f>
        <v>0</v>
      </c>
      <c r="W33" s="12">
        <f t="shared" si="1"/>
        <v>0</v>
      </c>
      <c r="X33" s="12"/>
      <c r="Y33" s="4"/>
      <c r="AN33">
        <f>F33</f>
        <v>10</v>
      </c>
      <c r="AO33" s="12"/>
      <c r="AP33" s="12"/>
      <c r="AQ33" s="12"/>
      <c r="AR33">
        <f t="shared" si="2"/>
        <v>0</v>
      </c>
      <c r="AT33" s="9"/>
    </row>
    <row r="34" spans="2:46" x14ac:dyDescent="0.2">
      <c r="B34">
        <v>20210530</v>
      </c>
      <c r="D34" t="s">
        <v>143</v>
      </c>
      <c r="F34">
        <v>146</v>
      </c>
      <c r="G34" s="22">
        <f t="shared" si="3"/>
        <v>6183.8600000000006</v>
      </c>
      <c r="H34" s="22"/>
      <c r="I34" s="22"/>
      <c r="W34" s="12">
        <f t="shared" si="1"/>
        <v>0</v>
      </c>
      <c r="X34" s="12"/>
      <c r="Y34" s="4"/>
      <c r="AD34">
        <f>F34</f>
        <v>146</v>
      </c>
      <c r="AO34" s="12"/>
      <c r="AP34" s="12"/>
      <c r="AQ34" s="12"/>
      <c r="AR34">
        <f t="shared" si="2"/>
        <v>0</v>
      </c>
      <c r="AT34" s="9"/>
    </row>
    <row r="35" spans="2:46" x14ac:dyDescent="0.2">
      <c r="B35">
        <v>20210607</v>
      </c>
      <c r="D35" t="s">
        <v>142</v>
      </c>
      <c r="F35">
        <v>5</v>
      </c>
      <c r="G35" s="22">
        <f t="shared" si="3"/>
        <v>6188.8600000000006</v>
      </c>
      <c r="H35" s="22"/>
      <c r="I35" s="22"/>
      <c r="W35" s="12"/>
      <c r="X35" s="12"/>
      <c r="Y35" s="4"/>
      <c r="AN35">
        <f>F35</f>
        <v>5</v>
      </c>
      <c r="AO35" s="12"/>
      <c r="AP35" s="12"/>
      <c r="AQ35" s="12"/>
      <c r="AT35" s="9"/>
    </row>
    <row r="36" spans="2:46" x14ac:dyDescent="0.2">
      <c r="B36">
        <v>20210612</v>
      </c>
      <c r="D36" t="s">
        <v>148</v>
      </c>
      <c r="E36">
        <v>50</v>
      </c>
      <c r="G36" s="22">
        <f t="shared" si="3"/>
        <v>6138.8600000000006</v>
      </c>
      <c r="H36" s="22"/>
      <c r="I36" s="22"/>
      <c r="O36">
        <f>E36</f>
        <v>50</v>
      </c>
      <c r="W36" s="12"/>
      <c r="X36" s="12"/>
      <c r="Y36" s="4"/>
      <c r="AO36" s="12"/>
      <c r="AP36" s="12"/>
      <c r="AQ36" s="12"/>
      <c r="AT36" s="9"/>
    </row>
    <row r="37" spans="2:46" x14ac:dyDescent="0.2">
      <c r="B37">
        <v>20210612</v>
      </c>
      <c r="D37" t="s">
        <v>149</v>
      </c>
      <c r="E37">
        <v>75.709999999999994</v>
      </c>
      <c r="G37" s="22">
        <f t="shared" si="3"/>
        <v>6063.1500000000005</v>
      </c>
      <c r="H37" s="22"/>
      <c r="I37" s="22"/>
      <c r="O37">
        <f>E37</f>
        <v>75.709999999999994</v>
      </c>
      <c r="W37" s="12"/>
      <c r="X37" s="12"/>
      <c r="Y37" s="4"/>
      <c r="AO37" s="12"/>
      <c r="AP37" s="12"/>
      <c r="AQ37" s="12"/>
      <c r="AT37" s="9"/>
    </row>
    <row r="38" spans="2:46" x14ac:dyDescent="0.2">
      <c r="B38">
        <v>20210612</v>
      </c>
      <c r="D38" t="s">
        <v>150</v>
      </c>
      <c r="E38">
        <v>30.18</v>
      </c>
      <c r="G38" s="22">
        <f t="shared" si="3"/>
        <v>6032.97</v>
      </c>
      <c r="H38" s="22"/>
      <c r="I38" s="22">
        <f>E38</f>
        <v>30.18</v>
      </c>
      <c r="W38" s="12"/>
      <c r="X38" s="12"/>
      <c r="Y38" s="4"/>
      <c r="AO38" s="12"/>
      <c r="AP38" s="12"/>
      <c r="AQ38" s="12"/>
      <c r="AT38" s="9"/>
    </row>
    <row r="39" spans="2:46" x14ac:dyDescent="0.2">
      <c r="B39">
        <v>20210614</v>
      </c>
      <c r="D39" t="s">
        <v>142</v>
      </c>
      <c r="F39">
        <v>2</v>
      </c>
      <c r="G39" s="22">
        <f t="shared" si="3"/>
        <v>6034.97</v>
      </c>
      <c r="H39" s="22"/>
      <c r="I39" s="22"/>
      <c r="W39" s="12"/>
      <c r="X39" s="12"/>
      <c r="Y39" s="4"/>
      <c r="AN39">
        <f>F39</f>
        <v>2</v>
      </c>
      <c r="AO39" s="12"/>
      <c r="AP39" s="12"/>
      <c r="AQ39" s="12"/>
      <c r="AT39" s="9"/>
    </row>
    <row r="40" spans="2:46" x14ac:dyDescent="0.2">
      <c r="B40">
        <v>20210621</v>
      </c>
      <c r="D40" t="s">
        <v>151</v>
      </c>
      <c r="E40">
        <v>54.24</v>
      </c>
      <c r="G40" s="22">
        <f t="shared" si="3"/>
        <v>5980.7300000000005</v>
      </c>
      <c r="H40" s="22"/>
      <c r="I40" s="22"/>
      <c r="M40">
        <f>E40</f>
        <v>54.24</v>
      </c>
      <c r="W40" s="12"/>
      <c r="X40" s="12"/>
      <c r="Y40" s="4"/>
      <c r="AO40" s="12"/>
      <c r="AP40" s="12"/>
      <c r="AQ40" s="12"/>
      <c r="AT40" s="9"/>
    </row>
    <row r="41" spans="2:46" x14ac:dyDescent="0.2">
      <c r="B41">
        <v>20210633</v>
      </c>
      <c r="D41" t="s">
        <v>144</v>
      </c>
      <c r="F41">
        <v>300</v>
      </c>
      <c r="G41" s="22">
        <f t="shared" si="3"/>
        <v>6280.7300000000005</v>
      </c>
      <c r="H41" s="22"/>
      <c r="I41" s="22"/>
      <c r="W41" s="12"/>
      <c r="X41" s="12"/>
      <c r="Y41" s="4"/>
      <c r="AI41">
        <f>F41</f>
        <v>300</v>
      </c>
      <c r="AO41" s="12"/>
      <c r="AP41" s="12"/>
      <c r="AQ41" s="12"/>
      <c r="AT41" s="9"/>
    </row>
    <row r="42" spans="2:46" x14ac:dyDescent="0.2">
      <c r="B42">
        <v>20210623</v>
      </c>
      <c r="D42" t="s">
        <v>145</v>
      </c>
      <c r="F42">
        <v>75</v>
      </c>
      <c r="G42" s="22">
        <f t="shared" si="3"/>
        <v>6355.7300000000005</v>
      </c>
      <c r="H42" s="22"/>
      <c r="I42" s="22"/>
      <c r="W42" s="12"/>
      <c r="X42" s="12"/>
      <c r="Y42" s="4"/>
      <c r="AB42">
        <f>F42</f>
        <v>75</v>
      </c>
      <c r="AO42" s="12"/>
      <c r="AP42" s="12"/>
      <c r="AQ42" s="12"/>
      <c r="AT42" s="9"/>
    </row>
    <row r="43" spans="2:46" x14ac:dyDescent="0.2">
      <c r="B43">
        <v>20210702</v>
      </c>
      <c r="D43" t="s">
        <v>142</v>
      </c>
      <c r="F43">
        <v>60</v>
      </c>
      <c r="G43" s="22">
        <f t="shared" si="3"/>
        <v>6415.7300000000005</v>
      </c>
      <c r="H43" s="22"/>
      <c r="I43" s="22"/>
      <c r="W43" s="12"/>
      <c r="X43" s="12"/>
      <c r="Y43" s="4"/>
      <c r="AN43">
        <f>F43</f>
        <v>60</v>
      </c>
      <c r="AO43" s="12"/>
      <c r="AP43" s="12"/>
      <c r="AQ43" s="12"/>
      <c r="AT43" s="9"/>
    </row>
    <row r="44" spans="2:46" x14ac:dyDescent="0.2">
      <c r="B44">
        <v>20210814</v>
      </c>
      <c r="D44" s="3" t="s">
        <v>152</v>
      </c>
      <c r="F44" s="70">
        <v>36.5</v>
      </c>
      <c r="G44" s="22">
        <f t="shared" si="3"/>
        <v>6452.2300000000005</v>
      </c>
      <c r="H44" s="22"/>
      <c r="I44" s="22"/>
      <c r="W44" s="12"/>
      <c r="X44" s="12"/>
      <c r="Y44" s="4">
        <f>F44</f>
        <v>36.5</v>
      </c>
      <c r="AO44" s="12"/>
      <c r="AP44" s="12"/>
      <c r="AQ44" s="12"/>
      <c r="AT44" s="9"/>
    </row>
    <row r="45" spans="2:46" x14ac:dyDescent="0.2">
      <c r="B45">
        <v>20210816</v>
      </c>
      <c r="D45" s="3" t="s">
        <v>153</v>
      </c>
      <c r="F45" s="70">
        <v>40</v>
      </c>
      <c r="G45" s="22">
        <f t="shared" si="3"/>
        <v>6492.2300000000005</v>
      </c>
      <c r="H45" s="22"/>
      <c r="I45" s="22"/>
      <c r="W45" s="12"/>
      <c r="X45" s="12"/>
      <c r="Y45" s="4"/>
      <c r="AF45">
        <f>F45</f>
        <v>40</v>
      </c>
      <c r="AO45" s="12"/>
      <c r="AP45" s="12"/>
      <c r="AQ45" s="12"/>
      <c r="AT45" s="9"/>
    </row>
    <row r="46" spans="2:46" x14ac:dyDescent="0.2">
      <c r="B46">
        <v>20210829</v>
      </c>
      <c r="D46" s="3" t="s">
        <v>154</v>
      </c>
      <c r="F46" s="70">
        <v>100</v>
      </c>
      <c r="G46" s="22">
        <f t="shared" si="3"/>
        <v>6592.2300000000005</v>
      </c>
      <c r="H46" s="22"/>
      <c r="I46" s="22"/>
      <c r="W46" s="12"/>
      <c r="X46" s="12"/>
      <c r="Y46" s="4"/>
      <c r="AN46">
        <f>F46</f>
        <v>100</v>
      </c>
      <c r="AO46" s="12"/>
      <c r="AP46" s="12"/>
      <c r="AQ46" s="12"/>
      <c r="AT46" s="9"/>
    </row>
    <row r="47" spans="2:46" x14ac:dyDescent="0.2">
      <c r="B47">
        <v>20210903</v>
      </c>
      <c r="D47" s="3" t="s">
        <v>142</v>
      </c>
      <c r="F47" s="70">
        <v>10</v>
      </c>
      <c r="G47" s="22">
        <f t="shared" si="3"/>
        <v>6602.2300000000005</v>
      </c>
      <c r="H47" s="22"/>
      <c r="I47" s="22"/>
      <c r="W47" s="12"/>
      <c r="X47" s="12"/>
      <c r="Y47" s="4"/>
      <c r="AN47">
        <f>F47</f>
        <v>10</v>
      </c>
      <c r="AO47" s="12"/>
      <c r="AP47" s="12"/>
      <c r="AQ47" s="12"/>
      <c r="AT47" s="9"/>
    </row>
    <row r="48" spans="2:46" x14ac:dyDescent="0.2">
      <c r="B48">
        <v>20211023</v>
      </c>
      <c r="D48" s="3" t="s">
        <v>155</v>
      </c>
      <c r="E48" s="3">
        <v>50</v>
      </c>
      <c r="F48" s="70"/>
      <c r="G48" s="22">
        <f t="shared" si="3"/>
        <v>6552.2300000000005</v>
      </c>
      <c r="H48" s="22"/>
      <c r="I48" s="22"/>
      <c r="S48">
        <f>E48</f>
        <v>50</v>
      </c>
      <c r="W48" s="12"/>
      <c r="X48" s="12"/>
      <c r="Y48" s="4"/>
      <c r="AO48" s="12"/>
      <c r="AP48" s="12"/>
      <c r="AQ48" s="12"/>
      <c r="AT48" s="9"/>
    </row>
    <row r="49" spans="1:46" x14ac:dyDescent="0.2">
      <c r="B49">
        <v>20211023</v>
      </c>
      <c r="D49" s="3" t="s">
        <v>156</v>
      </c>
      <c r="E49" s="3">
        <v>370.54</v>
      </c>
      <c r="F49" s="70"/>
      <c r="G49" s="22">
        <f t="shared" si="3"/>
        <v>6181.6900000000005</v>
      </c>
      <c r="H49" s="22"/>
      <c r="I49" s="22"/>
      <c r="K49">
        <v>170.54</v>
      </c>
      <c r="V49">
        <v>200</v>
      </c>
      <c r="W49" s="12"/>
      <c r="X49" s="12"/>
      <c r="Y49" s="4"/>
      <c r="AO49" s="12"/>
      <c r="AP49" s="12"/>
      <c r="AQ49" s="12"/>
      <c r="AT49" s="9"/>
    </row>
    <row r="50" spans="1:46" x14ac:dyDescent="0.2">
      <c r="B50">
        <v>20211023</v>
      </c>
      <c r="D50" s="3" t="s">
        <v>157</v>
      </c>
      <c r="E50" s="3">
        <v>50</v>
      </c>
      <c r="F50" s="70"/>
      <c r="G50" s="22">
        <f t="shared" si="3"/>
        <v>6131.6900000000005</v>
      </c>
      <c r="H50" s="22"/>
      <c r="I50" s="22"/>
      <c r="U50">
        <f>E50</f>
        <v>50</v>
      </c>
      <c r="W50" s="12"/>
      <c r="X50" s="12"/>
      <c r="Y50" s="4"/>
      <c r="AO50" s="12"/>
      <c r="AP50" s="12"/>
      <c r="AQ50" s="12"/>
      <c r="AT50" s="9"/>
    </row>
    <row r="51" spans="1:46" x14ac:dyDescent="0.2">
      <c r="B51">
        <v>20211023</v>
      </c>
      <c r="D51" s="3" t="s">
        <v>158</v>
      </c>
      <c r="E51" s="3">
        <v>203.4</v>
      </c>
      <c r="F51" s="70"/>
      <c r="G51" s="22">
        <f t="shared" si="3"/>
        <v>5928.2900000000009</v>
      </c>
      <c r="H51" s="22"/>
      <c r="I51" s="22"/>
      <c r="V51">
        <f>E51</f>
        <v>203.4</v>
      </c>
      <c r="W51" s="12"/>
      <c r="X51" s="12"/>
      <c r="Y51" s="4"/>
      <c r="AO51" s="12"/>
      <c r="AP51" s="12"/>
      <c r="AQ51" s="12"/>
      <c r="AT51" s="9"/>
    </row>
    <row r="52" spans="1:46" x14ac:dyDescent="0.2">
      <c r="B52" s="3">
        <v>20211101</v>
      </c>
      <c r="C52" s="3"/>
      <c r="D52" s="3" t="s">
        <v>159</v>
      </c>
      <c r="E52" s="3"/>
      <c r="F52" s="70">
        <v>146</v>
      </c>
      <c r="G52" s="22">
        <f t="shared" si="3"/>
        <v>6074.2900000000009</v>
      </c>
      <c r="H52" s="22"/>
      <c r="I52" s="22"/>
      <c r="W52" s="12"/>
      <c r="X52" s="12"/>
      <c r="Y52" s="4"/>
      <c r="Z52">
        <f>F52</f>
        <v>146</v>
      </c>
      <c r="AO52" s="12"/>
      <c r="AP52" s="12"/>
      <c r="AQ52" s="12"/>
      <c r="AT52" s="9"/>
    </row>
    <row r="53" spans="1:46" x14ac:dyDescent="0.2">
      <c r="B53" s="3">
        <v>20211102</v>
      </c>
      <c r="C53" s="3"/>
      <c r="D53" s="3" t="s">
        <v>160</v>
      </c>
      <c r="E53" s="3"/>
      <c r="F53" s="70">
        <v>50</v>
      </c>
      <c r="G53" s="22">
        <f t="shared" si="3"/>
        <v>6124.2900000000009</v>
      </c>
      <c r="H53" s="22"/>
      <c r="I53" s="22"/>
      <c r="W53" s="12"/>
      <c r="X53" s="12"/>
      <c r="Y53" s="4">
        <f>F53</f>
        <v>50</v>
      </c>
      <c r="AO53" s="12"/>
      <c r="AP53" s="12"/>
      <c r="AQ53" s="12"/>
      <c r="AT53" s="9"/>
    </row>
    <row r="54" spans="1:46" x14ac:dyDescent="0.2">
      <c r="B54" s="3">
        <v>20211105</v>
      </c>
      <c r="C54" s="3"/>
      <c r="D54" s="3" t="s">
        <v>142</v>
      </c>
      <c r="E54" s="3"/>
      <c r="F54" s="70">
        <v>10</v>
      </c>
      <c r="G54" s="22">
        <f t="shared" si="3"/>
        <v>6134.2900000000009</v>
      </c>
      <c r="H54" s="22"/>
      <c r="I54" s="22"/>
      <c r="W54" s="12"/>
      <c r="X54" s="12"/>
      <c r="Y54" s="4"/>
      <c r="AN54">
        <f>F54</f>
        <v>10</v>
      </c>
      <c r="AO54" s="12"/>
      <c r="AP54" s="12"/>
      <c r="AQ54" s="12"/>
      <c r="AT54" s="9"/>
    </row>
    <row r="55" spans="1:46" x14ac:dyDescent="0.2">
      <c r="B55" s="3">
        <v>20211115</v>
      </c>
      <c r="C55" s="3"/>
      <c r="D55" s="3" t="s">
        <v>142</v>
      </c>
      <c r="E55" s="3"/>
      <c r="F55" s="70">
        <v>26</v>
      </c>
      <c r="G55" s="22">
        <f t="shared" si="3"/>
        <v>6160.2900000000009</v>
      </c>
      <c r="H55" s="22"/>
      <c r="I55" s="22"/>
      <c r="W55" s="12"/>
      <c r="X55" s="12"/>
      <c r="Y55" s="4"/>
      <c r="AN55">
        <f>F55</f>
        <v>26</v>
      </c>
      <c r="AO55" s="12"/>
      <c r="AP55" s="12"/>
      <c r="AQ55" s="12"/>
      <c r="AT55" s="9"/>
    </row>
    <row r="56" spans="1:46" x14ac:dyDescent="0.2">
      <c r="B56" s="3">
        <v>20211120</v>
      </c>
      <c r="C56" s="3"/>
      <c r="D56" s="3" t="s">
        <v>35</v>
      </c>
      <c r="E56" s="3">
        <v>95.45</v>
      </c>
      <c r="F56" s="70"/>
      <c r="G56" s="22">
        <f t="shared" si="3"/>
        <v>6064.8400000000011</v>
      </c>
      <c r="H56" s="22"/>
      <c r="I56" s="22"/>
      <c r="M56">
        <f>E56</f>
        <v>95.45</v>
      </c>
      <c r="W56" s="12"/>
      <c r="X56" s="12"/>
      <c r="Y56" s="4"/>
      <c r="AO56" s="12"/>
      <c r="AP56" s="12"/>
      <c r="AQ56" s="12"/>
      <c r="AT56" s="9"/>
    </row>
    <row r="57" spans="1:46" x14ac:dyDescent="0.2">
      <c r="B57" s="3">
        <v>20211130</v>
      </c>
      <c r="C57" s="3"/>
      <c r="D57" s="3" t="s">
        <v>94</v>
      </c>
      <c r="E57" s="3">
        <v>55.64</v>
      </c>
      <c r="F57" s="70"/>
      <c r="G57" s="22">
        <f t="shared" si="3"/>
        <v>6009.2000000000007</v>
      </c>
      <c r="H57" s="22"/>
      <c r="I57" s="22"/>
      <c r="P57">
        <f>E57</f>
        <v>55.64</v>
      </c>
      <c r="W57" s="12"/>
      <c r="X57" s="12"/>
      <c r="Y57" s="4"/>
      <c r="AO57" s="12"/>
      <c r="AP57" s="12"/>
      <c r="AQ57" s="12"/>
      <c r="AT57" s="9"/>
    </row>
    <row r="58" spans="1:46" x14ac:dyDescent="0.2">
      <c r="B58" s="3">
        <v>20211130</v>
      </c>
      <c r="C58" s="3"/>
      <c r="D58" s="3" t="s">
        <v>161</v>
      </c>
      <c r="E58" s="3">
        <v>22.6</v>
      </c>
      <c r="F58" s="70"/>
      <c r="G58" s="22">
        <f t="shared" si="3"/>
        <v>5986.6</v>
      </c>
      <c r="H58" s="22"/>
      <c r="I58" s="22"/>
      <c r="V58">
        <f>E58</f>
        <v>22.6</v>
      </c>
      <c r="W58" s="12"/>
      <c r="X58" s="12"/>
      <c r="Y58" s="4"/>
      <c r="AO58" s="12"/>
      <c r="AP58" s="12"/>
      <c r="AQ58" s="12"/>
      <c r="AT58" s="9"/>
    </row>
    <row r="59" spans="1:46" x14ac:dyDescent="0.2">
      <c r="B59" s="3">
        <v>20211230</v>
      </c>
      <c r="C59" s="3"/>
      <c r="D59" s="3" t="s">
        <v>162</v>
      </c>
      <c r="E59" s="3">
        <v>30.18</v>
      </c>
      <c r="F59" s="70"/>
      <c r="G59" s="22">
        <f t="shared" si="3"/>
        <v>5956.42</v>
      </c>
      <c r="H59" s="22"/>
      <c r="I59" s="22">
        <f>E59</f>
        <v>30.18</v>
      </c>
      <c r="W59" s="12"/>
      <c r="X59" s="12"/>
      <c r="Y59" s="4"/>
      <c r="AO59" s="12"/>
      <c r="AP59" s="12"/>
      <c r="AQ59" s="12"/>
      <c r="AT59" s="9"/>
    </row>
    <row r="60" spans="1:46" x14ac:dyDescent="0.2">
      <c r="B60" s="3">
        <v>20211230</v>
      </c>
      <c r="C60" s="3"/>
      <c r="D60" s="3" t="s">
        <v>163</v>
      </c>
      <c r="E60" s="3">
        <v>54.24</v>
      </c>
      <c r="F60" s="70"/>
      <c r="G60" s="22">
        <f t="shared" si="3"/>
        <v>5902.18</v>
      </c>
      <c r="H60" s="22"/>
      <c r="I60" s="22"/>
      <c r="M60">
        <f>E60</f>
        <v>54.24</v>
      </c>
      <c r="W60" s="12"/>
      <c r="X60" s="12"/>
      <c r="Y60" s="4"/>
      <c r="AO60" s="12"/>
      <c r="AP60" s="12"/>
      <c r="AQ60" s="12"/>
      <c r="AT60" s="9"/>
    </row>
    <row r="61" spans="1:46" x14ac:dyDescent="0.2">
      <c r="B61" s="3">
        <v>20211203</v>
      </c>
      <c r="C61" s="3"/>
      <c r="D61" s="3" t="s">
        <v>142</v>
      </c>
      <c r="E61" s="3"/>
      <c r="F61" s="70">
        <v>10</v>
      </c>
      <c r="G61" s="22">
        <f t="shared" si="3"/>
        <v>5912.18</v>
      </c>
      <c r="H61" s="22"/>
      <c r="I61" s="22"/>
      <c r="W61" s="12"/>
      <c r="X61" s="12"/>
      <c r="Y61" s="4"/>
      <c r="AN61">
        <f>F61</f>
        <v>10</v>
      </c>
      <c r="AO61" s="12"/>
      <c r="AP61" s="12"/>
      <c r="AQ61" s="12"/>
      <c r="AT61" s="9"/>
    </row>
    <row r="62" spans="1:46" x14ac:dyDescent="0.2">
      <c r="B62">
        <v>20201130</v>
      </c>
      <c r="D62" t="s">
        <v>117</v>
      </c>
      <c r="E62">
        <v>0</v>
      </c>
      <c r="F62">
        <v>0</v>
      </c>
      <c r="G62" s="22">
        <f t="shared" si="3"/>
        <v>5912.18</v>
      </c>
      <c r="H62" s="22"/>
      <c r="V62" s="3"/>
      <c r="W62" s="12">
        <f t="shared" si="1"/>
        <v>0</v>
      </c>
      <c r="X62" s="9"/>
      <c r="AN62" s="12"/>
      <c r="AO62" s="12"/>
      <c r="AP62" s="12"/>
      <c r="AR62">
        <f t="shared" si="2"/>
        <v>0</v>
      </c>
      <c r="AS62" s="9"/>
    </row>
    <row r="63" spans="1:46" x14ac:dyDescent="0.2">
      <c r="E63" s="1">
        <f>SUM(E7:E62)</f>
        <v>2503.3399999999992</v>
      </c>
      <c r="F63" s="12">
        <f>SUM(F7:F62)</f>
        <v>2975</v>
      </c>
      <c r="G63" s="1"/>
      <c r="I63">
        <f t="shared" ref="I63:V63" si="5">SUM(I7:I62)</f>
        <v>60.36</v>
      </c>
      <c r="J63">
        <f t="shared" si="5"/>
        <v>420</v>
      </c>
      <c r="K63">
        <f t="shared" si="5"/>
        <v>395.40999999999997</v>
      </c>
      <c r="L63">
        <f t="shared" si="5"/>
        <v>0</v>
      </c>
      <c r="M63">
        <f t="shared" si="5"/>
        <v>203.93</v>
      </c>
      <c r="N63">
        <f t="shared" si="5"/>
        <v>0</v>
      </c>
      <c r="O63">
        <f t="shared" si="5"/>
        <v>125.71</v>
      </c>
      <c r="P63">
        <f t="shared" si="5"/>
        <v>55.64</v>
      </c>
      <c r="Q63">
        <f t="shared" si="5"/>
        <v>0</v>
      </c>
      <c r="R63">
        <f t="shared" si="5"/>
        <v>0</v>
      </c>
      <c r="S63">
        <f t="shared" si="5"/>
        <v>50</v>
      </c>
      <c r="T63">
        <f t="shared" si="5"/>
        <v>11.87</v>
      </c>
      <c r="U63">
        <f t="shared" si="5"/>
        <v>55</v>
      </c>
      <c r="V63">
        <f t="shared" si="5"/>
        <v>1125.4199999999998</v>
      </c>
      <c r="W63" s="1">
        <f>SUM(I63:V63)</f>
        <v>2503.34</v>
      </c>
      <c r="X63">
        <f t="shared" ref="X63:AQ63" si="6">SUM(X7:X62)</f>
        <v>1000</v>
      </c>
      <c r="Y63">
        <f t="shared" si="6"/>
        <v>158.5</v>
      </c>
      <c r="Z63">
        <f t="shared" si="6"/>
        <v>146</v>
      </c>
      <c r="AA63">
        <f t="shared" si="6"/>
        <v>0</v>
      </c>
      <c r="AB63">
        <f t="shared" si="6"/>
        <v>125</v>
      </c>
      <c r="AC63">
        <f t="shared" si="6"/>
        <v>148</v>
      </c>
      <c r="AD63">
        <f t="shared" si="6"/>
        <v>146</v>
      </c>
      <c r="AE63">
        <f t="shared" si="6"/>
        <v>0</v>
      </c>
      <c r="AF63">
        <f t="shared" si="6"/>
        <v>170</v>
      </c>
      <c r="AG63">
        <f t="shared" si="6"/>
        <v>146</v>
      </c>
      <c r="AH63">
        <f t="shared" si="6"/>
        <v>0</v>
      </c>
      <c r="AI63">
        <f t="shared" si="6"/>
        <v>300</v>
      </c>
      <c r="AJ63">
        <f t="shared" si="6"/>
        <v>0</v>
      </c>
      <c r="AK63">
        <f t="shared" si="6"/>
        <v>0</v>
      </c>
      <c r="AL63">
        <f t="shared" si="6"/>
        <v>0</v>
      </c>
      <c r="AM63">
        <f t="shared" si="6"/>
        <v>0</v>
      </c>
      <c r="AN63">
        <f t="shared" si="6"/>
        <v>375.5</v>
      </c>
      <c r="AO63">
        <f t="shared" si="6"/>
        <v>0</v>
      </c>
      <c r="AP63">
        <f t="shared" si="6"/>
        <v>0</v>
      </c>
      <c r="AQ63">
        <f t="shared" si="6"/>
        <v>260</v>
      </c>
      <c r="AR63">
        <f>SUM(X63:AQ63)</f>
        <v>2975</v>
      </c>
    </row>
    <row r="64" spans="1:46" x14ac:dyDescent="0.2">
      <c r="A64" t="s">
        <v>5</v>
      </c>
      <c r="G64" s="69">
        <f>+G6+AR63-W63</f>
        <v>5912.18</v>
      </c>
      <c r="W64" s="8" t="str">
        <f>IF(E63=W63,"correct", "incorrect")</f>
        <v>correct</v>
      </c>
      <c r="AR64" s="8" t="str">
        <f>IF(F63=AR63,"correct", "incorrect")</f>
        <v>correct</v>
      </c>
    </row>
    <row r="65" spans="2:23" x14ac:dyDescent="0.2">
      <c r="B65" s="24"/>
      <c r="W65" s="9"/>
    </row>
    <row r="66" spans="2:23" x14ac:dyDescent="0.2">
      <c r="B66" s="24"/>
      <c r="W66" s="1"/>
    </row>
    <row r="67" spans="2:23" x14ac:dyDescent="0.2">
      <c r="B67" s="24"/>
    </row>
    <row r="68" spans="2:23" x14ac:dyDescent="0.2">
      <c r="B68" s="24"/>
      <c r="W68" s="12"/>
    </row>
    <row r="69" spans="2:23" x14ac:dyDescent="0.2">
      <c r="B69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 actual</vt:lpstr>
      <vt:lpstr>bank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Linda</dc:creator>
  <cp:lastModifiedBy>Microsoft Office User</cp:lastModifiedBy>
  <cp:lastPrinted>2020-11-12T05:19:02Z</cp:lastPrinted>
  <dcterms:created xsi:type="dcterms:W3CDTF">2015-04-11T13:00:59Z</dcterms:created>
  <dcterms:modified xsi:type="dcterms:W3CDTF">2022-01-04T02:15:16Z</dcterms:modified>
</cp:coreProperties>
</file>